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IPFSV01\Per00$\87613\My Documents\"/>
    </mc:Choice>
  </mc:AlternateContent>
  <workbookProtection workbookAlgorithmName="SHA-512" workbookHashValue="HeTCYlxqztK48inQ2hisal9O6MTiDegK9tQdbdnwn9w6aXK0GAUz5xgXn7eUfPjPf61+LwgPvRQO9CKSgu/MJg==" workbookSaltValue="7NB3D3iW8QpE8Jb7vCkRRQ==" workbookSpinCount="100000" lockStructure="1"/>
  <bookViews>
    <workbookView xWindow="0" yWindow="0" windowWidth="20490" windowHeight="7530" firstSheet="2" activeTab="2"/>
  </bookViews>
  <sheets>
    <sheet name="集計入力用" sheetId="7" state="hidden" r:id="rId1"/>
    <sheet name="受付状況・補正内容" sheetId="9" state="hidden" r:id="rId2"/>
    <sheet name="事故報告書" sheetId="5" r:id="rId3"/>
    <sheet name="データ整理" sheetId="6" state="hidden" r:id="rId4"/>
    <sheet name="点検用" sheetId="8" state="hidden" r:id="rId5"/>
  </sheets>
  <definedNames>
    <definedName name="_xlnm.Print_Area" localSheetId="2">事故報告書!$A$1:$P$52</definedName>
    <definedName name="図形">INDIRECT(データ整理!$AA$3)</definedName>
    <definedName name="非表示">データ整理!$O$4:$Y$4</definedName>
    <definedName name="表示">データ整理!$O$3:$Y$3</definedName>
  </definedNames>
  <calcPr calcId="162913"/>
</workbook>
</file>

<file path=xl/calcChain.xml><?xml version="1.0" encoding="utf-8"?>
<calcChain xmlns="http://schemas.openxmlformats.org/spreadsheetml/2006/main">
  <c r="C13" i="7" l="1"/>
  <c r="B13" i="7"/>
  <c r="J4" i="7" l="1"/>
  <c r="I4" i="7"/>
  <c r="B2" i="9" l="1"/>
  <c r="O3" i="5"/>
  <c r="A2" i="9" l="1"/>
  <c r="M5" i="5"/>
  <c r="C3" i="7" l="1"/>
  <c r="E4" i="7" s="1"/>
  <c r="B2" i="5" l="1"/>
  <c r="C42" i="8" l="1"/>
  <c r="AA3" i="6"/>
  <c r="C2" i="8" l="1"/>
  <c r="B8" i="7" l="1"/>
  <c r="T40" i="5"/>
  <c r="S40" i="5"/>
  <c r="R40" i="5"/>
  <c r="Q40" i="5"/>
  <c r="T39" i="5"/>
  <c r="S39" i="5"/>
  <c r="R39" i="5"/>
  <c r="Q39" i="5"/>
  <c r="T38" i="5"/>
  <c r="S38" i="5"/>
  <c r="R38" i="5"/>
  <c r="Q38" i="5"/>
  <c r="T37" i="5"/>
  <c r="S37" i="5"/>
  <c r="R37" i="5"/>
  <c r="Q37" i="5"/>
  <c r="T36" i="5"/>
  <c r="S36" i="5"/>
  <c r="R36" i="5"/>
  <c r="Q36" i="5"/>
  <c r="T35" i="5"/>
  <c r="S35" i="5"/>
  <c r="R35" i="5"/>
  <c r="Q35" i="5"/>
  <c r="T34" i="5"/>
  <c r="S34" i="5"/>
  <c r="R34" i="5"/>
  <c r="Q34" i="5"/>
  <c r="T33" i="5"/>
  <c r="S33" i="5"/>
  <c r="R33" i="5"/>
  <c r="Q33" i="5"/>
  <c r="T32" i="5"/>
  <c r="S32" i="5"/>
  <c r="R32" i="5"/>
  <c r="Q32" i="5"/>
  <c r="T31" i="5"/>
  <c r="S31" i="5"/>
  <c r="R31" i="5"/>
  <c r="Q31" i="5"/>
  <c r="T30" i="5"/>
  <c r="S30" i="5"/>
  <c r="R30" i="5"/>
  <c r="Q30" i="5"/>
  <c r="T29" i="5"/>
  <c r="S29" i="5"/>
  <c r="R29" i="5"/>
  <c r="Q29" i="5"/>
  <c r="T28" i="5"/>
  <c r="S28" i="5"/>
  <c r="R28" i="5"/>
  <c r="Q28" i="5"/>
  <c r="T27" i="5"/>
  <c r="S27" i="5"/>
  <c r="R27" i="5"/>
  <c r="Q27" i="5"/>
  <c r="T26" i="5"/>
  <c r="S26" i="5"/>
  <c r="R26" i="5"/>
  <c r="Q26" i="5"/>
  <c r="T25" i="5"/>
  <c r="S25" i="5"/>
  <c r="R25" i="5"/>
  <c r="Q25" i="5"/>
  <c r="T24" i="5"/>
  <c r="S24" i="5"/>
  <c r="R24" i="5"/>
  <c r="Q24" i="5"/>
  <c r="T23" i="5"/>
  <c r="S23" i="5"/>
  <c r="R23" i="5"/>
  <c r="Q23" i="5"/>
  <c r="T22" i="5"/>
  <c r="S22" i="5"/>
  <c r="R22" i="5"/>
  <c r="Q22" i="5"/>
  <c r="T21" i="5"/>
  <c r="S21" i="5"/>
  <c r="R21" i="5"/>
  <c r="Q21" i="5"/>
  <c r="T20" i="5"/>
  <c r="S20" i="5"/>
  <c r="R20" i="5"/>
  <c r="Q20" i="5"/>
  <c r="T19" i="5"/>
  <c r="S19" i="5"/>
  <c r="R19" i="5"/>
  <c r="Q19" i="5"/>
  <c r="T18" i="5"/>
  <c r="S18" i="5"/>
  <c r="R18" i="5"/>
  <c r="Q18" i="5"/>
  <c r="T17" i="5"/>
  <c r="S17" i="5"/>
  <c r="R17" i="5"/>
  <c r="Q17" i="5"/>
  <c r="T16" i="5"/>
  <c r="S16" i="5"/>
  <c r="R16" i="5"/>
  <c r="Q16" i="5"/>
  <c r="T15" i="5"/>
  <c r="S15" i="5"/>
  <c r="R15" i="5"/>
  <c r="Q15" i="5"/>
  <c r="T14" i="5"/>
  <c r="S14" i="5"/>
  <c r="R14" i="5"/>
  <c r="Q14" i="5"/>
  <c r="T13" i="5"/>
  <c r="S13" i="5"/>
  <c r="R13" i="5"/>
  <c r="Q13" i="5"/>
  <c r="T12" i="5"/>
  <c r="S12" i="5"/>
  <c r="R12" i="5"/>
  <c r="Q12" i="5"/>
  <c r="T11" i="5"/>
  <c r="S11" i="5"/>
  <c r="R11" i="5"/>
  <c r="Q11" i="5"/>
  <c r="T10" i="5"/>
  <c r="S10" i="5"/>
  <c r="R10" i="5"/>
  <c r="Q10" i="5"/>
  <c r="T9" i="5"/>
  <c r="S9" i="5"/>
  <c r="R9" i="5"/>
  <c r="Q9" i="5"/>
  <c r="T8" i="5"/>
  <c r="S8" i="5"/>
  <c r="R8" i="5"/>
  <c r="Q8" i="5"/>
  <c r="T7" i="5"/>
  <c r="S7" i="5"/>
  <c r="R7" i="5"/>
  <c r="Q7" i="5"/>
  <c r="T6" i="5"/>
  <c r="S6" i="5"/>
  <c r="R6" i="5"/>
  <c r="C45" i="8" l="1"/>
  <c r="C44" i="8"/>
  <c r="C43" i="8"/>
  <c r="C41" i="8"/>
  <c r="C40" i="8"/>
  <c r="C39" i="8"/>
  <c r="C38" i="8"/>
  <c r="C37" i="8"/>
  <c r="C36" i="8"/>
  <c r="C35" i="8"/>
  <c r="C34" i="8"/>
  <c r="C33" i="8"/>
  <c r="C32" i="8"/>
  <c r="C31" i="8"/>
  <c r="C30" i="8"/>
  <c r="C29" i="8"/>
  <c r="C28" i="8"/>
  <c r="C27" i="8"/>
  <c r="C26" i="8"/>
  <c r="C25" i="8"/>
  <c r="C30" i="5"/>
  <c r="C28" i="5"/>
  <c r="C24" i="8"/>
  <c r="C23" i="8"/>
  <c r="C22" i="8" l="1"/>
  <c r="C21" i="8"/>
  <c r="C20" i="8"/>
  <c r="C19" i="8"/>
  <c r="C18" i="8"/>
  <c r="C17" i="8"/>
  <c r="C16" i="8"/>
  <c r="C15" i="8"/>
  <c r="C14" i="8"/>
  <c r="C13" i="8"/>
  <c r="C12" i="8"/>
  <c r="C11" i="8"/>
  <c r="C10" i="8"/>
  <c r="C9" i="8"/>
  <c r="C7" i="8"/>
  <c r="C6" i="8"/>
  <c r="C5" i="8"/>
  <c r="C4" i="8"/>
  <c r="C3" i="8"/>
  <c r="C6" i="7"/>
  <c r="H4" i="7" s="1"/>
  <c r="B15" i="7" l="1"/>
  <c r="C17" i="7"/>
  <c r="B12" i="7"/>
  <c r="B11" i="7"/>
  <c r="C9" i="7"/>
  <c r="K4" i="7" s="1"/>
  <c r="C15" i="7" l="1"/>
  <c r="Q4" i="7" s="1"/>
  <c r="C8" i="8"/>
  <c r="B53" i="5" s="1"/>
  <c r="S4" i="7"/>
  <c r="B38" i="8"/>
  <c r="B41" i="8"/>
  <c r="B37" i="8"/>
  <c r="B44" i="8"/>
  <c r="B43" i="8"/>
  <c r="B42" i="8"/>
  <c r="B45" i="8"/>
  <c r="B40" i="8"/>
  <c r="B39" i="8"/>
  <c r="B10" i="7"/>
  <c r="B7" i="7"/>
  <c r="C5" i="7"/>
  <c r="G4" i="7" s="1"/>
  <c r="M2" i="5" l="1"/>
  <c r="Q4" i="5"/>
  <c r="A1" i="7"/>
  <c r="B14" i="8"/>
  <c r="B6" i="8"/>
  <c r="B4" i="8"/>
  <c r="B26" i="8"/>
  <c r="B30" i="8"/>
  <c r="C14" i="7" l="1"/>
  <c r="P4" i="7" s="1"/>
  <c r="O4" i="7"/>
  <c r="B5" i="8"/>
  <c r="B15" i="8"/>
  <c r="B24" i="8"/>
  <c r="B16" i="8"/>
  <c r="B33" i="8"/>
  <c r="B36" i="8"/>
  <c r="B3" i="8"/>
  <c r="B10" i="8"/>
  <c r="B20" i="8"/>
  <c r="B7" i="8"/>
  <c r="B17" i="8"/>
  <c r="B27" i="8"/>
  <c r="B13" i="8"/>
  <c r="B23" i="8"/>
  <c r="B11" i="8"/>
  <c r="B21" i="8"/>
  <c r="B31" i="8"/>
  <c r="B34" i="8"/>
  <c r="B8" i="8"/>
  <c r="B18" i="8"/>
  <c r="B28" i="8"/>
  <c r="B25" i="8"/>
  <c r="B35" i="8"/>
  <c r="B2" i="8"/>
  <c r="B12" i="8"/>
  <c r="B22" i="8"/>
  <c r="B32" i="8"/>
  <c r="B9" i="8"/>
  <c r="B19" i="8"/>
  <c r="B29" i="8"/>
  <c r="B4" i="7"/>
  <c r="C4" i="7" s="1"/>
  <c r="F4" i="7" s="1"/>
  <c r="C12" i="7"/>
  <c r="N4" i="7" s="1"/>
  <c r="C11" i="7"/>
  <c r="M4" i="7" s="1"/>
  <c r="J2" i="8" l="1"/>
  <c r="J3" i="8"/>
  <c r="J13" i="8"/>
  <c r="J23" i="8"/>
  <c r="J33" i="8"/>
  <c r="J43" i="8"/>
  <c r="J10" i="8"/>
  <c r="J20" i="8"/>
  <c r="J30" i="8"/>
  <c r="J40" i="8"/>
  <c r="J4" i="8"/>
  <c r="J14" i="8"/>
  <c r="J24" i="8"/>
  <c r="J34" i="8"/>
  <c r="J44" i="8"/>
  <c r="J5" i="8"/>
  <c r="J15" i="8"/>
  <c r="J25" i="8"/>
  <c r="J35" i="8"/>
  <c r="J45" i="8"/>
  <c r="J6" i="8"/>
  <c r="J16" i="8"/>
  <c r="J26" i="8"/>
  <c r="J36" i="8"/>
  <c r="J9" i="8"/>
  <c r="J19" i="8"/>
  <c r="J29" i="8"/>
  <c r="J39" i="8"/>
  <c r="J11" i="8"/>
  <c r="J21" i="8"/>
  <c r="J31" i="8"/>
  <c r="J41" i="8"/>
  <c r="J12" i="8"/>
  <c r="J22" i="8"/>
  <c r="J32" i="8"/>
  <c r="J42" i="8"/>
  <c r="J7" i="8"/>
  <c r="J17" i="8"/>
  <c r="J27" i="8"/>
  <c r="J37" i="8"/>
  <c r="J8" i="8"/>
  <c r="J18" i="8"/>
  <c r="J28" i="8"/>
  <c r="J38" i="8"/>
  <c r="C10" i="7"/>
  <c r="C16" i="7" l="1"/>
  <c r="R4" i="7" s="1"/>
  <c r="L4" i="7"/>
  <c r="Q6" i="5"/>
</calcChain>
</file>

<file path=xl/comments1.xml><?xml version="1.0" encoding="utf-8"?>
<comments xmlns="http://schemas.openxmlformats.org/spreadsheetml/2006/main">
  <authors>
    <author>87613</author>
  </authors>
  <commentList>
    <comment ref="C1" authorId="0" shapeId="0">
      <text>
        <r>
          <rPr>
            <b/>
            <sz val="9"/>
            <color indexed="81"/>
            <rFont val="MS P ゴシック"/>
            <family val="3"/>
            <charset val="128"/>
          </rPr>
          <t>不備の時1</t>
        </r>
      </text>
    </comment>
  </commentList>
</comments>
</file>

<file path=xl/sharedStrings.xml><?xml version="1.0" encoding="utf-8"?>
<sst xmlns="http://schemas.openxmlformats.org/spreadsheetml/2006/main" count="332" uniqueCount="288">
  <si>
    <t>死亡に至った場合
死亡年月日</t>
    <rPh sb="0" eb="2">
      <t>シボウ</t>
    </rPh>
    <rPh sb="3" eb="4">
      <t>イタ</t>
    </rPh>
    <rPh sb="6" eb="8">
      <t>バアイ</t>
    </rPh>
    <rPh sb="9" eb="11">
      <t>シボウ</t>
    </rPh>
    <rPh sb="11" eb="14">
      <t>ネンガッピ</t>
    </rPh>
    <phoneticPr fontId="1"/>
  </si>
  <si>
    <t>西暦</t>
    <rPh sb="0" eb="2">
      <t>セイレキ</t>
    </rPh>
    <phoneticPr fontId="1"/>
  </si>
  <si>
    <t>年</t>
    <rPh sb="0" eb="1">
      <t>ネン</t>
    </rPh>
    <phoneticPr fontId="1"/>
  </si>
  <si>
    <t>月</t>
    <rPh sb="0" eb="1">
      <t>ツキ</t>
    </rPh>
    <phoneticPr fontId="1"/>
  </si>
  <si>
    <t>日</t>
    <rPh sb="0" eb="1">
      <t>ニチ</t>
    </rPh>
    <phoneticPr fontId="1"/>
  </si>
  <si>
    <t>時</t>
    <rPh sb="0" eb="1">
      <t>ジ</t>
    </rPh>
    <phoneticPr fontId="1"/>
  </si>
  <si>
    <t>その他（</t>
    <rPh sb="2" eb="3">
      <t>タ</t>
    </rPh>
    <phoneticPr fontId="1"/>
  </si>
  <si>
    <t>）</t>
    <phoneticPr fontId="1"/>
  </si>
  <si>
    <t>2事業所の概要</t>
    <rPh sb="1" eb="4">
      <t>ジギョウショ</t>
    </rPh>
    <rPh sb="5" eb="7">
      <t>ガイヨウ</t>
    </rPh>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</si>
  <si>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</si>
  <si>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</si>
  <si>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</si>
  <si>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所在地</t>
    <rPh sb="0" eb="3">
      <t>ショザイチ</t>
    </rPh>
    <phoneticPr fontId="1"/>
  </si>
  <si>
    <t>氏名</t>
    <rPh sb="0" eb="2">
      <t>シメイ</t>
    </rPh>
    <phoneticPr fontId="1"/>
  </si>
  <si>
    <t>3対象者</t>
    <rPh sb="1" eb="4">
      <t>タイショウシャ</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</si>
  <si>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</si>
  <si>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</si>
  <si>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</si>
  <si>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</si>
  <si>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</si>
  <si>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</si>
  <si>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</si>
  <si>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</si>
  <si>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</si>
  <si>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</si>
  <si>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</si>
  <si>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</si>
  <si>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</si>
  <si>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</si>
  <si>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</si>
  <si>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</si>
  <si>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</si>
  <si>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</si>
  <si>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その他
特記すべき事項</t>
    <rPh sb="2" eb="3">
      <t>タ</t>
    </rPh>
    <rPh sb="4" eb="6">
      <t>トッキ</t>
    </rPh>
    <rPh sb="9" eb="11">
      <t>ジコウ</t>
    </rPh>
    <phoneticPr fontId="1"/>
  </si>
  <si>
    <t>分頃（24時間表記）</t>
    <rPh sb="0" eb="1">
      <t>フン</t>
    </rPh>
    <rPh sb="1" eb="2">
      <t>コロ</t>
    </rPh>
    <rPh sb="5" eb="7">
      <t>ジカン</t>
    </rPh>
    <rPh sb="7" eb="9">
      <t>ヒョウキ</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</si>
  <si>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</si>
  <si>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</si>
  <si>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</si>
  <si>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</si>
  <si>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</si>
  <si>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</si>
  <si>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</si>
  <si>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</si>
  <si>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</si>
  <si>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</si>
  <si>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</si>
  <si>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</si>
  <si>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</si>
  <si>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</si>
  <si>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</si>
  <si>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</si>
  <si>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</si>
  <si>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6事故発生後の状況</t>
    <rPh sb="1" eb="3">
      <t>ジコ</t>
    </rPh>
    <rPh sb="3" eb="5">
      <t>ハッセイ</t>
    </rPh>
    <rPh sb="5" eb="6">
      <t>ゴ</t>
    </rPh>
    <rPh sb="7" eb="9">
      <t>ジョウキョウ</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</si>
  <si>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</si>
  <si>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</si>
  <si>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</si>
  <si>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</si>
  <si>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</si>
  <si>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</si>
  <si>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</si>
  <si>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</si>
  <si>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t>
  </si>
  <si>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</si>
  <si>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</si>
  <si>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</si>
  <si>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</si>
  <si>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</si>
  <si>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</si>
  <si>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</si>
  <si>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</si>
  <si>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</si>
  <si>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</si>
  <si>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</si>
  <si>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</si>
  <si>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</si>
  <si>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</si>
  <si>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</si>
  <si>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</si>
  <si>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</si>
  <si>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7 事故の原因分析
（本人要因、職員要因、環境要因の分析）</t>
    <rPh sb="2" eb="4">
      <t>ジコ</t>
    </rPh>
    <rPh sb="5" eb="7">
      <t>ゲンイン</t>
    </rPh>
    <rPh sb="7" eb="9">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</si>
  <si>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t>8 再発防止策
（手順変更、環境変更、その他の対応、
再発防止策の評価時期および結果等）</t>
    <phoneticPr fontId="1"/>
  </si>
  <si>
    <t>9 その他
特記すべき事項</t>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</si>
  <si>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</si>
  <si>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</si>
  <si>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</si>
  <si>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事業所所在地と同じ</t>
    <rPh sb="0" eb="3">
      <t>ジギョウショ</t>
    </rPh>
    <rPh sb="3" eb="6">
      <t>ショザイチ</t>
    </rPh>
    <rPh sb="7" eb="8">
      <t>オナ</t>
    </rPh>
    <phoneticPr fontId="1"/>
  </si>
  <si>
    <t>1事故
状況</t>
    <rPh sb="1" eb="3">
      <t>ジコ</t>
    </rPh>
    <rPh sb="4" eb="6">
      <t>ジョウキョウ</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</si>
  <si>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</si>
  <si>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</si>
  <si>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</si>
  <si>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</si>
  <si>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</si>
  <si>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</si>
  <si>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</si>
  <si>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</si>
  <si>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※第１報は、少なくとも1から6までについては可能な限り記載し、事故発生後速やかに、遅くとも５日以内を目安に提出すること</t>
    <rPh sb="1" eb="2">
      <t>ダイ</t>
    </rPh>
    <rPh sb="3" eb="4">
      <t>ポウ</t>
    </rPh>
    <rPh sb="6" eb="7">
      <t>スク</t>
    </rPh>
    <rPh sb="22" eb="24">
      <t>カノウ</t>
    </rPh>
    <rPh sb="25" eb="26">
      <t>カギ</t>
    </rPh>
    <rPh sb="27" eb="29">
      <t>キサイ</t>
    </rPh>
    <rPh sb="31" eb="33">
      <t>ジコ</t>
    </rPh>
    <rPh sb="33" eb="35">
      <t>ハッセイ</t>
    </rPh>
    <rPh sb="35" eb="36">
      <t>ゴ</t>
    </rPh>
    <rPh sb="36" eb="37">
      <t>スミ</t>
    </rPh>
    <rPh sb="41" eb="42">
      <t>オソ</t>
    </rPh>
    <rPh sb="46" eb="49">
      <t>カイナイ</t>
    </rPh>
    <rPh sb="50" eb="52">
      <t>メヤス</t>
    </rPh>
    <rPh sb="53" eb="55">
      <t>テイシュツ</t>
    </rPh>
    <phoneticPr fontId="1"/>
  </si>
  <si>
    <t>　事故報告書　（事業者→市町）</t>
    <rPh sb="1" eb="3">
      <t>ジコ</t>
    </rPh>
    <rPh sb="3" eb="6">
      <t>ホウコクショ</t>
    </rPh>
    <rPh sb="8" eb="10">
      <t>ジギョウ</t>
    </rPh>
    <rPh sb="10" eb="11">
      <t>シャ</t>
    </rPh>
    <rPh sb="12" eb="13">
      <t>シ</t>
    </rPh>
    <rPh sb="13" eb="14">
      <t>マチ</t>
    </rPh>
    <phoneticPr fontId="1"/>
  </si>
  <si>
    <t>事業種別</t>
    <rPh sb="0" eb="2">
      <t>ジギョウ</t>
    </rPh>
    <rPh sb="2" eb="4">
      <t>シュベツ</t>
    </rPh>
    <rPh sb="3" eb="4">
      <t>ベツ</t>
    </rPh>
    <phoneticPr fontId="10"/>
  </si>
  <si>
    <t>事故種別</t>
    <rPh sb="0" eb="2">
      <t>ジコ</t>
    </rPh>
    <rPh sb="2" eb="4">
      <t>シュベツ</t>
    </rPh>
    <phoneticPr fontId="10"/>
  </si>
  <si>
    <t>年齢</t>
    <rPh sb="0" eb="2">
      <t>ネンレイ</t>
    </rPh>
    <phoneticPr fontId="10"/>
  </si>
  <si>
    <t>時間帯</t>
    <rPh sb="0" eb="3">
      <t>ジカンタイ</t>
    </rPh>
    <phoneticPr fontId="10"/>
  </si>
  <si>
    <t>元号</t>
    <rPh sb="0" eb="2">
      <t>ゲンゴウ</t>
    </rPh>
    <phoneticPr fontId="10"/>
  </si>
  <si>
    <t>未選択</t>
    <rPh sb="0" eb="1">
      <t>ミ</t>
    </rPh>
    <rPh sb="1" eb="3">
      <t>センタク</t>
    </rPh>
    <phoneticPr fontId="10"/>
  </si>
  <si>
    <t>空白</t>
    <rPh sb="0" eb="2">
      <t>クウハク</t>
    </rPh>
    <phoneticPr fontId="10"/>
  </si>
  <si>
    <t>不明</t>
    <rPh sb="0" eb="2">
      <t>フメイ</t>
    </rPh>
    <phoneticPr fontId="10"/>
  </si>
  <si>
    <t>未入力</t>
    <rPh sb="0" eb="3">
      <t>ミニュウリョク</t>
    </rPh>
    <phoneticPr fontId="10"/>
  </si>
  <si>
    <t>転倒</t>
    <rPh sb="0" eb="2">
      <t>テントウ</t>
    </rPh>
    <phoneticPr fontId="10"/>
  </si>
  <si>
    <t>異常なし</t>
    <rPh sb="0" eb="2">
      <t>イジョウ</t>
    </rPh>
    <phoneticPr fontId="10"/>
  </si>
  <si>
    <t>59歳以下</t>
    <rPh sb="2" eb="5">
      <t>サイイカ</t>
    </rPh>
    <phoneticPr fontId="10"/>
  </si>
  <si>
    <t>0：01～6：00</t>
    <phoneticPr fontId="10"/>
  </si>
  <si>
    <t>平成</t>
    <rPh sb="0" eb="2">
      <t>ヘイセイ</t>
    </rPh>
    <phoneticPr fontId="10"/>
  </si>
  <si>
    <t>骨折</t>
    <rPh sb="0" eb="2">
      <t>コッセツ</t>
    </rPh>
    <phoneticPr fontId="10"/>
  </si>
  <si>
    <t>60～64歳</t>
    <rPh sb="5" eb="6">
      <t>トシ</t>
    </rPh>
    <phoneticPr fontId="10"/>
  </si>
  <si>
    <t>6：01～12：00</t>
    <phoneticPr fontId="10"/>
  </si>
  <si>
    <t>令和</t>
    <rPh sb="0" eb="1">
      <t>レイ</t>
    </rPh>
    <rPh sb="1" eb="2">
      <t>ワ</t>
    </rPh>
    <phoneticPr fontId="10"/>
  </si>
  <si>
    <t>短期入所生活介護</t>
    <rPh sb="0" eb="2">
      <t>タンキ</t>
    </rPh>
    <rPh sb="2" eb="4">
      <t>ニュウショ</t>
    </rPh>
    <rPh sb="4" eb="6">
      <t>セイカツ</t>
    </rPh>
    <rPh sb="6" eb="8">
      <t>カイゴ</t>
    </rPh>
    <phoneticPr fontId="10"/>
  </si>
  <si>
    <t>感染症</t>
    <rPh sb="0" eb="3">
      <t>カンセンショウ</t>
    </rPh>
    <phoneticPr fontId="10"/>
  </si>
  <si>
    <t>切傷・擦過傷</t>
    <rPh sb="0" eb="1">
      <t>キ</t>
    </rPh>
    <rPh sb="1" eb="2">
      <t>キズ</t>
    </rPh>
    <rPh sb="3" eb="6">
      <t>サッカショウ</t>
    </rPh>
    <phoneticPr fontId="10"/>
  </si>
  <si>
    <t>65～74歳</t>
    <rPh sb="5" eb="6">
      <t>トシ</t>
    </rPh>
    <phoneticPr fontId="10"/>
  </si>
  <si>
    <t>12：01～18：00</t>
    <phoneticPr fontId="10"/>
  </si>
  <si>
    <t>75～84歳</t>
    <rPh sb="5" eb="6">
      <t>トシ</t>
    </rPh>
    <phoneticPr fontId="10"/>
  </si>
  <si>
    <t>18：01～0：00</t>
    <phoneticPr fontId="10"/>
  </si>
  <si>
    <t>徘徊</t>
    <rPh sb="0" eb="2">
      <t>ハイカイ</t>
    </rPh>
    <phoneticPr fontId="10"/>
  </si>
  <si>
    <t>打撲・捻挫・脱臼</t>
    <rPh sb="0" eb="2">
      <t>ダボク</t>
    </rPh>
    <rPh sb="3" eb="5">
      <t>ネンザ</t>
    </rPh>
    <rPh sb="6" eb="8">
      <t>ダッキュウ</t>
    </rPh>
    <phoneticPr fontId="10"/>
  </si>
  <si>
    <t>85歳以上</t>
    <rPh sb="2" eb="3">
      <t>トシ</t>
    </rPh>
    <rPh sb="3" eb="5">
      <t>イジョウ</t>
    </rPh>
    <phoneticPr fontId="10"/>
  </si>
  <si>
    <t>介護ミス</t>
    <rPh sb="0" eb="2">
      <t>カイゴ</t>
    </rPh>
    <phoneticPr fontId="10"/>
  </si>
  <si>
    <t>訪問介護</t>
    <rPh sb="0" eb="2">
      <t>ホウモン</t>
    </rPh>
    <rPh sb="2" eb="4">
      <t>カイゴ</t>
    </rPh>
    <phoneticPr fontId="10"/>
  </si>
  <si>
    <t>その他</t>
    <rPh sb="2" eb="3">
      <t>タ</t>
    </rPh>
    <phoneticPr fontId="10"/>
  </si>
  <si>
    <t>短期入所療養介護</t>
    <rPh sb="0" eb="2">
      <t>タンキ</t>
    </rPh>
    <rPh sb="2" eb="4">
      <t>ニュウショ</t>
    </rPh>
    <rPh sb="4" eb="6">
      <t>リョウヨウ</t>
    </rPh>
    <rPh sb="6" eb="8">
      <t>カイゴ</t>
    </rPh>
    <phoneticPr fontId="10"/>
  </si>
  <si>
    <t>介護老人福祉施設</t>
    <rPh sb="0" eb="2">
      <t>カイゴ</t>
    </rPh>
    <rPh sb="2" eb="4">
      <t>ロウジン</t>
    </rPh>
    <rPh sb="4" eb="6">
      <t>フクシ</t>
    </rPh>
    <rPh sb="6" eb="8">
      <t>シセツ</t>
    </rPh>
    <phoneticPr fontId="10"/>
  </si>
  <si>
    <t>その他感染症等</t>
    <rPh sb="2" eb="3">
      <t>タ</t>
    </rPh>
    <rPh sb="3" eb="6">
      <t>カンセンショウ</t>
    </rPh>
    <rPh sb="6" eb="7">
      <t>トウ</t>
    </rPh>
    <phoneticPr fontId="10"/>
  </si>
  <si>
    <t>通所介護</t>
    <rPh sb="0" eb="2">
      <t>ツウショ</t>
    </rPh>
    <rPh sb="2" eb="4">
      <t>カイゴ</t>
    </rPh>
    <phoneticPr fontId="10"/>
  </si>
  <si>
    <t>苦情</t>
    <rPh sb="0" eb="2">
      <t>クジョウ</t>
    </rPh>
    <phoneticPr fontId="10"/>
  </si>
  <si>
    <t>介護老人保健施設</t>
    <rPh sb="0" eb="2">
      <t>カイゴ</t>
    </rPh>
    <rPh sb="2" eb="4">
      <t>ロウジン</t>
    </rPh>
    <rPh sb="4" eb="6">
      <t>ホケン</t>
    </rPh>
    <rPh sb="6" eb="8">
      <t>シセツ</t>
    </rPh>
    <phoneticPr fontId="10"/>
  </si>
  <si>
    <t>訪問看護</t>
    <rPh sb="0" eb="2">
      <t>ホウモン</t>
    </rPh>
    <rPh sb="2" eb="4">
      <t>カンゴ</t>
    </rPh>
    <phoneticPr fontId="10"/>
  </si>
  <si>
    <t>介護療養型医療施設</t>
    <rPh sb="0" eb="2">
      <t>カイゴ</t>
    </rPh>
    <rPh sb="2" eb="5">
      <t>リョウヨウガタ</t>
    </rPh>
    <rPh sb="5" eb="7">
      <t>イリョウ</t>
    </rPh>
    <rPh sb="7" eb="9">
      <t>シセツ</t>
    </rPh>
    <phoneticPr fontId="10"/>
  </si>
  <si>
    <t>対象</t>
    <rPh sb="0" eb="2">
      <t>タイショウ</t>
    </rPh>
    <phoneticPr fontId="10"/>
  </si>
  <si>
    <t>確認</t>
    <rPh sb="0" eb="2">
      <t>カクニン</t>
    </rPh>
    <phoneticPr fontId="10"/>
  </si>
  <si>
    <t>入力内容</t>
    <rPh sb="0" eb="2">
      <t>ニュウリョク</t>
    </rPh>
    <rPh sb="2" eb="4">
      <t>ナイヨウ</t>
    </rPh>
    <phoneticPr fontId="10"/>
  </si>
  <si>
    <t>事業所名</t>
    <rPh sb="0" eb="3">
      <t>ジギョウショ</t>
    </rPh>
    <rPh sb="3" eb="4">
      <t>メイ</t>
    </rPh>
    <phoneticPr fontId="10"/>
  </si>
  <si>
    <t>対象者年齢</t>
    <rPh sb="0" eb="3">
      <t>タイショウシャ</t>
    </rPh>
    <rPh sb="3" eb="5">
      <t>ネンレイ</t>
    </rPh>
    <phoneticPr fontId="10"/>
  </si>
  <si>
    <t>発生時間帯</t>
    <rPh sb="0" eb="2">
      <t>ハッセイ</t>
    </rPh>
    <rPh sb="2" eb="5">
      <t>ジカンタイ</t>
    </rPh>
    <phoneticPr fontId="10"/>
  </si>
  <si>
    <t>発生場所</t>
    <rPh sb="0" eb="2">
      <t>ハッセイ</t>
    </rPh>
    <rPh sb="2" eb="4">
      <t>バショ</t>
    </rPh>
    <phoneticPr fontId="10"/>
  </si>
  <si>
    <t>発生月</t>
    <rPh sb="0" eb="2">
      <t>ハッセイ</t>
    </rPh>
    <rPh sb="2" eb="3">
      <t>ツキ</t>
    </rPh>
    <phoneticPr fontId="10"/>
  </si>
  <si>
    <t>再発防止策</t>
    <rPh sb="0" eb="2">
      <t>サイハツ</t>
    </rPh>
    <rPh sb="2" eb="4">
      <t>ボウシ</t>
    </rPh>
    <rPh sb="4" eb="5">
      <t>サク</t>
    </rPh>
    <phoneticPr fontId="10"/>
  </si>
  <si>
    <t>事業所番号</t>
    <rPh sb="0" eb="3">
      <t>ジギョウショ</t>
    </rPh>
    <rPh sb="3" eb="5">
      <t>バンゴウ</t>
    </rPh>
    <phoneticPr fontId="10"/>
  </si>
  <si>
    <t>発生時元号</t>
    <rPh sb="0" eb="2">
      <t>ハッセイ</t>
    </rPh>
    <rPh sb="2" eb="3">
      <t>ジ</t>
    </rPh>
    <rPh sb="3" eb="5">
      <t>ゲンゴウ</t>
    </rPh>
    <phoneticPr fontId="10"/>
  </si>
  <si>
    <t>発生時和暦</t>
    <rPh sb="0" eb="2">
      <t>ハッセイ</t>
    </rPh>
    <rPh sb="2" eb="3">
      <t>ジ</t>
    </rPh>
    <rPh sb="3" eb="5">
      <t>ワレキ</t>
    </rPh>
    <phoneticPr fontId="10"/>
  </si>
  <si>
    <t>発生時西暦</t>
    <rPh sb="0" eb="2">
      <t>ハッセイ</t>
    </rPh>
    <rPh sb="2" eb="3">
      <t>ジ</t>
    </rPh>
    <rPh sb="3" eb="5">
      <t>セイレキ</t>
    </rPh>
    <phoneticPr fontId="10"/>
  </si>
  <si>
    <t>発生年月日</t>
    <rPh sb="0" eb="2">
      <t>ハッセイ</t>
    </rPh>
    <rPh sb="2" eb="3">
      <t>ネン</t>
    </rPh>
    <rPh sb="3" eb="5">
      <t>ガッピ</t>
    </rPh>
    <phoneticPr fontId="10"/>
  </si>
  <si>
    <t>サービス種別
※予防サービス含む</t>
    <rPh sb="4" eb="6">
      <t>シュベツ</t>
    </rPh>
    <rPh sb="8" eb="10">
      <t>ヨボウ</t>
    </rPh>
    <rPh sb="14" eb="15">
      <t>フク</t>
    </rPh>
    <phoneticPr fontId="1"/>
  </si>
  <si>
    <t>骨折(部位：</t>
    <rPh sb="0" eb="2">
      <t>コッセツ</t>
    </rPh>
    <rPh sb="3" eb="5">
      <t>ブイ</t>
    </rPh>
    <phoneticPr fontId="1"/>
  </si>
  <si>
    <t>）</t>
    <phoneticPr fontId="1"/>
  </si>
  <si>
    <t>異常なし</t>
    <rPh sb="0" eb="2">
      <t>イジョウ</t>
    </rPh>
    <phoneticPr fontId="1"/>
  </si>
  <si>
    <t>その他の外傷</t>
    <rPh sb="2" eb="3">
      <t>タ</t>
    </rPh>
    <rPh sb="4" eb="6">
      <t>ガイショウ</t>
    </rPh>
    <phoneticPr fontId="1"/>
  </si>
  <si>
    <t>感染症（</t>
    <rPh sb="0" eb="3">
      <t>カンセンショウ</t>
    </rPh>
    <phoneticPr fontId="1"/>
  </si>
  <si>
    <t>その他感染症等</t>
    <rPh sb="2" eb="3">
      <t>タ</t>
    </rPh>
    <rPh sb="3" eb="6">
      <t>カンセンショウ</t>
    </rPh>
    <rPh sb="6" eb="7">
      <t>トウ</t>
    </rPh>
    <phoneticPr fontId="1"/>
  </si>
  <si>
    <t>保健所</t>
    <rPh sb="0" eb="3">
      <t>ホケンジョ</t>
    </rPh>
    <phoneticPr fontId="1"/>
  </si>
  <si>
    <t>地域包括支援センター、
介護支援専門員</t>
    <rPh sb="0" eb="2">
      <t>チイキ</t>
    </rPh>
    <rPh sb="2" eb="4">
      <t>ホウカツ</t>
    </rPh>
    <rPh sb="4" eb="6">
      <t>シエン</t>
    </rPh>
    <rPh sb="12" eb="14">
      <t>カイゴ</t>
    </rPh>
    <rPh sb="14" eb="16">
      <t>シエン</t>
    </rPh>
    <rPh sb="16" eb="19">
      <t>センモンイン</t>
    </rPh>
    <phoneticPr fontId="1"/>
  </si>
  <si>
    <t>不備判定</t>
    <rPh sb="0" eb="2">
      <t>フビ</t>
    </rPh>
    <rPh sb="2" eb="4">
      <t>ハンテイ</t>
    </rPh>
    <phoneticPr fontId="10"/>
  </si>
  <si>
    <t>判定</t>
    <rPh sb="0" eb="2">
      <t>ハンテイ</t>
    </rPh>
    <phoneticPr fontId="10"/>
  </si>
  <si>
    <t>必要事項</t>
    <rPh sb="0" eb="2">
      <t>ヒツヨウ</t>
    </rPh>
    <rPh sb="2" eb="4">
      <t>ジコウ</t>
    </rPh>
    <phoneticPr fontId="10"/>
  </si>
  <si>
    <t>入力不備内容</t>
    <rPh sb="0" eb="2">
      <t>ニュウリョク</t>
    </rPh>
    <rPh sb="2" eb="4">
      <t>フビ</t>
    </rPh>
    <rPh sb="4" eb="6">
      <t>ナイヨウ</t>
    </rPh>
    <phoneticPr fontId="10"/>
  </si>
  <si>
    <t>被保険者番号</t>
    <rPh sb="0" eb="4">
      <t>ヒホケンシャ</t>
    </rPh>
    <rPh sb="4" eb="6">
      <t>バンゴウ</t>
    </rPh>
    <phoneticPr fontId="1"/>
  </si>
  <si>
    <t>）</t>
    <phoneticPr fontId="1"/>
  </si>
  <si>
    <t>日</t>
    <rPh sb="0" eb="1">
      <t>ニチ</t>
    </rPh>
    <phoneticPr fontId="1"/>
  </si>
  <si>
    <t>月</t>
    <rPh sb="0" eb="1">
      <t>ツキ</t>
    </rPh>
    <phoneticPr fontId="1"/>
  </si>
  <si>
    <t>提出日：西暦</t>
    <rPh sb="0" eb="2">
      <t>テイシュツ</t>
    </rPh>
    <rPh sb="2" eb="3">
      <t>ビ</t>
    </rPh>
    <rPh sb="4" eb="6">
      <t>セイレキ</t>
    </rPh>
    <phoneticPr fontId="1"/>
  </si>
  <si>
    <t>報</t>
    <rPh sb="0" eb="1">
      <t>ホウ</t>
    </rPh>
    <phoneticPr fontId="1"/>
  </si>
  <si>
    <t>）　　　</t>
    <phoneticPr fontId="1"/>
  </si>
  <si>
    <t>診断内容</t>
    <rPh sb="0" eb="2">
      <t>シンダン</t>
    </rPh>
    <rPh sb="2" eb="4">
      <t>ナイヨウ</t>
    </rPh>
    <phoneticPr fontId="10"/>
  </si>
  <si>
    <t>転落</t>
    <rPh sb="0" eb="2">
      <t>テンラク</t>
    </rPh>
    <phoneticPr fontId="10"/>
  </si>
  <si>
    <t>誤嚥・窒息</t>
    <rPh sb="0" eb="2">
      <t>ゴエン</t>
    </rPh>
    <rPh sb="3" eb="5">
      <t>チッソク</t>
    </rPh>
    <phoneticPr fontId="10"/>
  </si>
  <si>
    <t>異食</t>
    <rPh sb="0" eb="2">
      <t>イショク</t>
    </rPh>
    <phoneticPr fontId="10"/>
  </si>
  <si>
    <t>誤薬・与薬もれ等</t>
    <rPh sb="0" eb="2">
      <t>ゴヤク</t>
    </rPh>
    <rPh sb="3" eb="5">
      <t>ヨヤク</t>
    </rPh>
    <rPh sb="7" eb="8">
      <t>トウ</t>
    </rPh>
    <phoneticPr fontId="10"/>
  </si>
  <si>
    <t>職員の法令違反、不祥事</t>
    <rPh sb="0" eb="2">
      <t>ショクイン</t>
    </rPh>
    <rPh sb="3" eb="5">
      <t>ホウレイ</t>
    </rPh>
    <rPh sb="5" eb="7">
      <t>イハン</t>
    </rPh>
    <rPh sb="8" eb="11">
      <t>フショウジ</t>
    </rPh>
    <phoneticPr fontId="9"/>
  </si>
  <si>
    <t>不明</t>
    <rPh sb="0" eb="2">
      <t>フメイ</t>
    </rPh>
    <phoneticPr fontId="9"/>
  </si>
  <si>
    <t>医療処置関連（チューブ抜去等）</t>
    <rPh sb="0" eb="2">
      <t>イリョウ</t>
    </rPh>
    <rPh sb="2" eb="4">
      <t>ショチ</t>
    </rPh>
    <rPh sb="4" eb="6">
      <t>カンレン</t>
    </rPh>
    <rPh sb="11" eb="13">
      <t>バッキョ</t>
    </rPh>
    <rPh sb="13" eb="14">
      <t>トウ</t>
    </rPh>
    <phoneticPr fontId="9"/>
  </si>
  <si>
    <t>その他</t>
    <rPh sb="2" eb="3">
      <t>タ</t>
    </rPh>
    <phoneticPr fontId="9"/>
  </si>
  <si>
    <t>その他外傷</t>
    <rPh sb="2" eb="3">
      <t>タ</t>
    </rPh>
    <rPh sb="3" eb="5">
      <t>ガイショウ</t>
    </rPh>
    <phoneticPr fontId="10"/>
  </si>
  <si>
    <t>診断名</t>
    <rPh sb="0" eb="3">
      <t>シンダンメイ</t>
    </rPh>
    <phoneticPr fontId="10"/>
  </si>
  <si>
    <t>発生場所</t>
    <rPh sb="0" eb="2">
      <t>ハッセイ</t>
    </rPh>
    <rPh sb="2" eb="4">
      <t>バショ</t>
    </rPh>
    <phoneticPr fontId="9"/>
  </si>
  <si>
    <t>居室（個室）</t>
    <rPh sb="0" eb="2">
      <t>キョシツ</t>
    </rPh>
    <rPh sb="3" eb="5">
      <t>コシツ</t>
    </rPh>
    <phoneticPr fontId="9"/>
  </si>
  <si>
    <t>居室（多床室）</t>
    <rPh sb="0" eb="2">
      <t>キョシツ</t>
    </rPh>
    <rPh sb="3" eb="6">
      <t>タショウシツ</t>
    </rPh>
    <phoneticPr fontId="9"/>
  </si>
  <si>
    <t>食堂等共用部</t>
    <rPh sb="0" eb="2">
      <t>ショクドウ</t>
    </rPh>
    <rPh sb="2" eb="3">
      <t>トウ</t>
    </rPh>
    <rPh sb="3" eb="6">
      <t>キョウヨウブ</t>
    </rPh>
    <phoneticPr fontId="9"/>
  </si>
  <si>
    <t>敷地外</t>
    <rPh sb="0" eb="2">
      <t>シキチ</t>
    </rPh>
    <rPh sb="2" eb="3">
      <t>ガイ</t>
    </rPh>
    <phoneticPr fontId="9"/>
  </si>
  <si>
    <t>浴室・脱衣室</t>
    <rPh sb="0" eb="2">
      <t>ヨクシツ</t>
    </rPh>
    <rPh sb="3" eb="6">
      <t>ダツイシツ</t>
    </rPh>
    <phoneticPr fontId="9"/>
  </si>
  <si>
    <t>トイレ</t>
    <phoneticPr fontId="9"/>
  </si>
  <si>
    <t>機能訓練室</t>
    <rPh sb="0" eb="2">
      <t>キノウ</t>
    </rPh>
    <rPh sb="2" eb="4">
      <t>クンレン</t>
    </rPh>
    <rPh sb="4" eb="5">
      <t>シツ</t>
    </rPh>
    <phoneticPr fontId="9"/>
  </si>
  <si>
    <t>廊下</t>
    <rPh sb="0" eb="2">
      <t>ロウカ</t>
    </rPh>
    <phoneticPr fontId="9"/>
  </si>
  <si>
    <t>施設敷地内の建物外</t>
    <rPh sb="0" eb="2">
      <t>シセツ</t>
    </rPh>
    <rPh sb="2" eb="4">
      <t>シキチ</t>
    </rPh>
    <rPh sb="4" eb="5">
      <t>ナイ</t>
    </rPh>
    <rPh sb="6" eb="8">
      <t>タテモノ</t>
    </rPh>
    <rPh sb="8" eb="9">
      <t>ガイ</t>
    </rPh>
    <phoneticPr fontId="9"/>
  </si>
  <si>
    <t>未選択</t>
    <rPh sb="0" eb="1">
      <t>ミ</t>
    </rPh>
    <rPh sb="1" eb="3">
      <t>センタク</t>
    </rPh>
    <phoneticPr fontId="9"/>
  </si>
  <si>
    <t>事業所住所判定</t>
    <rPh sb="0" eb="3">
      <t>ジギョウショ</t>
    </rPh>
    <rPh sb="3" eb="5">
      <t>ジュウショ</t>
    </rPh>
    <rPh sb="5" eb="7">
      <t>ハンテイ</t>
    </rPh>
    <phoneticPr fontId="10"/>
  </si>
  <si>
    <t>１．事故状況の程度</t>
    <rPh sb="2" eb="4">
      <t>ジコ</t>
    </rPh>
    <rPh sb="4" eb="6">
      <t>ジョウキョウ</t>
    </rPh>
    <rPh sb="7" eb="9">
      <t>テイド</t>
    </rPh>
    <phoneticPr fontId="10"/>
  </si>
  <si>
    <t>１．死亡日</t>
    <rPh sb="2" eb="5">
      <t>シボウビ</t>
    </rPh>
    <phoneticPr fontId="10"/>
  </si>
  <si>
    <t>１．事故状況その他の程度</t>
    <rPh sb="2" eb="4">
      <t>ジコ</t>
    </rPh>
    <rPh sb="4" eb="6">
      <t>ジョウキョウ</t>
    </rPh>
    <rPh sb="8" eb="9">
      <t>タ</t>
    </rPh>
    <rPh sb="10" eb="12">
      <t>テイド</t>
    </rPh>
    <phoneticPr fontId="9"/>
  </si>
  <si>
    <t>２．法人名</t>
    <rPh sb="2" eb="4">
      <t>ホウジン</t>
    </rPh>
    <rPh sb="4" eb="5">
      <t>メイ</t>
    </rPh>
    <phoneticPr fontId="10"/>
  </si>
  <si>
    <t>２．事業所名</t>
    <rPh sb="2" eb="5">
      <t>ジギョウショ</t>
    </rPh>
    <rPh sb="5" eb="6">
      <t>メイ</t>
    </rPh>
    <phoneticPr fontId="10"/>
  </si>
  <si>
    <t>２．事業所番号</t>
    <rPh sb="2" eb="5">
      <t>ジギョウショ</t>
    </rPh>
    <rPh sb="5" eb="7">
      <t>バンゴウ</t>
    </rPh>
    <phoneticPr fontId="10"/>
  </si>
  <si>
    <t>２．サービス種別</t>
    <rPh sb="6" eb="8">
      <t>シュベツ</t>
    </rPh>
    <phoneticPr fontId="10"/>
  </si>
  <si>
    <t>２．所在地</t>
    <rPh sb="2" eb="5">
      <t>ショザイチ</t>
    </rPh>
    <phoneticPr fontId="10"/>
  </si>
  <si>
    <t>３．氏名</t>
    <rPh sb="2" eb="4">
      <t>シメイ</t>
    </rPh>
    <phoneticPr fontId="10"/>
  </si>
  <si>
    <t>３．年齢</t>
    <rPh sb="2" eb="4">
      <t>ネンレイ</t>
    </rPh>
    <phoneticPr fontId="10"/>
  </si>
  <si>
    <t>３．性別</t>
    <rPh sb="2" eb="4">
      <t>セイベツ</t>
    </rPh>
    <phoneticPr fontId="10"/>
  </si>
  <si>
    <t>性別</t>
    <rPh sb="0" eb="2">
      <t>セイベツ</t>
    </rPh>
    <phoneticPr fontId="9"/>
  </si>
  <si>
    <t>３．サービス提供開始日</t>
    <rPh sb="6" eb="8">
      <t>テイキョウ</t>
    </rPh>
    <rPh sb="8" eb="10">
      <t>カイシ</t>
    </rPh>
    <rPh sb="10" eb="11">
      <t>ビ</t>
    </rPh>
    <phoneticPr fontId="10"/>
  </si>
  <si>
    <t>３．保険者</t>
    <rPh sb="2" eb="5">
      <t>ホケンシャ</t>
    </rPh>
    <phoneticPr fontId="10"/>
  </si>
  <si>
    <t>３．被保険者番号</t>
    <rPh sb="2" eb="6">
      <t>ヒホケンシャ</t>
    </rPh>
    <rPh sb="6" eb="8">
      <t>バンゴウ</t>
    </rPh>
    <phoneticPr fontId="10"/>
  </si>
  <si>
    <t>３．住所</t>
    <rPh sb="2" eb="4">
      <t>ジュウショ</t>
    </rPh>
    <phoneticPr fontId="10"/>
  </si>
  <si>
    <t>住所</t>
    <rPh sb="0" eb="2">
      <t>ジュウショ</t>
    </rPh>
    <phoneticPr fontId="9"/>
  </si>
  <si>
    <t>要介護度</t>
    <rPh sb="0" eb="3">
      <t>ヨウカイゴ</t>
    </rPh>
    <rPh sb="3" eb="4">
      <t>ド</t>
    </rPh>
    <phoneticPr fontId="9"/>
  </si>
  <si>
    <t>認知症高齢者日常生活自立度</t>
    <rPh sb="0" eb="3">
      <t>ニンチショウ</t>
    </rPh>
    <rPh sb="3" eb="6">
      <t>コウレイシャ</t>
    </rPh>
    <rPh sb="6" eb="8">
      <t>ニチジョウ</t>
    </rPh>
    <rPh sb="8" eb="10">
      <t>セイカツ</t>
    </rPh>
    <rPh sb="10" eb="13">
      <t>ジリツド</t>
    </rPh>
    <phoneticPr fontId="9"/>
  </si>
  <si>
    <t>３．要介護度</t>
    <rPh sb="2" eb="5">
      <t>ヨウカイゴ</t>
    </rPh>
    <rPh sb="5" eb="6">
      <t>ド</t>
    </rPh>
    <phoneticPr fontId="10"/>
  </si>
  <si>
    <t>３．認知症高齢者日常生活自立度</t>
    <rPh sb="2" eb="5">
      <t>ニンチショウ</t>
    </rPh>
    <rPh sb="5" eb="8">
      <t>コウレイシャ</t>
    </rPh>
    <rPh sb="8" eb="10">
      <t>ニチジョウ</t>
    </rPh>
    <rPh sb="10" eb="12">
      <t>セイカツ</t>
    </rPh>
    <rPh sb="12" eb="15">
      <t>ジリツド</t>
    </rPh>
    <phoneticPr fontId="10"/>
  </si>
  <si>
    <t>４．発生日時</t>
    <rPh sb="2" eb="4">
      <t>ハッセイ</t>
    </rPh>
    <rPh sb="4" eb="6">
      <t>ニチジ</t>
    </rPh>
    <phoneticPr fontId="10"/>
  </si>
  <si>
    <t>４．発生場所</t>
    <rPh sb="2" eb="4">
      <t>ハッセイ</t>
    </rPh>
    <rPh sb="4" eb="6">
      <t>バショ</t>
    </rPh>
    <phoneticPr fontId="10"/>
  </si>
  <si>
    <t>４．発生場所その他の場所</t>
    <rPh sb="2" eb="4">
      <t>ハッセイ</t>
    </rPh>
    <rPh sb="4" eb="6">
      <t>バショ</t>
    </rPh>
    <rPh sb="8" eb="9">
      <t>タ</t>
    </rPh>
    <rPh sb="10" eb="12">
      <t>バショ</t>
    </rPh>
    <phoneticPr fontId="10"/>
  </si>
  <si>
    <t>４．事故の種別</t>
    <rPh sb="2" eb="4">
      <t>ジコ</t>
    </rPh>
    <rPh sb="5" eb="7">
      <t>シュベツ</t>
    </rPh>
    <phoneticPr fontId="10"/>
  </si>
  <si>
    <t>４．事故の種別その他の内容</t>
    <rPh sb="2" eb="4">
      <t>ジコ</t>
    </rPh>
    <rPh sb="5" eb="7">
      <t>シュベツ</t>
    </rPh>
    <rPh sb="9" eb="10">
      <t>タ</t>
    </rPh>
    <rPh sb="11" eb="13">
      <t>ナイヨウ</t>
    </rPh>
    <phoneticPr fontId="10"/>
  </si>
  <si>
    <t>事故状況の程度</t>
    <rPh sb="0" eb="2">
      <t>ジコ</t>
    </rPh>
    <rPh sb="2" eb="4">
      <t>ジョウキョウ</t>
    </rPh>
    <rPh sb="5" eb="7">
      <t>テイド</t>
    </rPh>
    <phoneticPr fontId="1"/>
  </si>
  <si>
    <t>発生時状況、事故内容の詳細</t>
    <phoneticPr fontId="1"/>
  </si>
  <si>
    <t>４．発生時状況、事故内容の詳細</t>
    <rPh sb="2" eb="4">
      <t>ハッセイ</t>
    </rPh>
    <rPh sb="4" eb="5">
      <t>ジ</t>
    </rPh>
    <rPh sb="5" eb="7">
      <t>ジョウキョウ</t>
    </rPh>
    <rPh sb="8" eb="10">
      <t>ジコ</t>
    </rPh>
    <rPh sb="10" eb="12">
      <t>ナイヨウ</t>
    </rPh>
    <rPh sb="13" eb="15">
      <t>ショウサイ</t>
    </rPh>
    <phoneticPr fontId="10"/>
  </si>
  <si>
    <t>４．薬の名前</t>
    <rPh sb="2" eb="3">
      <t>クスリ</t>
    </rPh>
    <rPh sb="4" eb="6">
      <t>ナマエ</t>
    </rPh>
    <phoneticPr fontId="10"/>
  </si>
  <si>
    <t>４．薬の効果</t>
    <rPh sb="2" eb="3">
      <t>クスリ</t>
    </rPh>
    <rPh sb="4" eb="6">
      <t>コウカ</t>
    </rPh>
    <phoneticPr fontId="10"/>
  </si>
  <si>
    <t>５．発生時の対応</t>
    <rPh sb="2" eb="4">
      <t>ハッセイ</t>
    </rPh>
    <rPh sb="4" eb="5">
      <t>ジ</t>
    </rPh>
    <rPh sb="6" eb="8">
      <t>タイオウ</t>
    </rPh>
    <phoneticPr fontId="10"/>
  </si>
  <si>
    <t>５．受診方法</t>
    <rPh sb="2" eb="4">
      <t>ジュシン</t>
    </rPh>
    <rPh sb="4" eb="6">
      <t>ホウホウ</t>
    </rPh>
    <phoneticPr fontId="10"/>
  </si>
  <si>
    <t>５．受診方法その他の内容</t>
    <rPh sb="2" eb="4">
      <t>ジュシン</t>
    </rPh>
    <rPh sb="4" eb="6">
      <t>ホウホウ</t>
    </rPh>
    <rPh sb="8" eb="9">
      <t>タ</t>
    </rPh>
    <rPh sb="10" eb="12">
      <t>ナイヨウ</t>
    </rPh>
    <phoneticPr fontId="9"/>
  </si>
  <si>
    <t>５．受診先医療機関名</t>
    <rPh sb="2" eb="4">
      <t>ジュシン</t>
    </rPh>
    <rPh sb="4" eb="5">
      <t>サキ</t>
    </rPh>
    <rPh sb="5" eb="7">
      <t>イリョウ</t>
    </rPh>
    <rPh sb="7" eb="9">
      <t>キカン</t>
    </rPh>
    <rPh sb="9" eb="10">
      <t>メイ</t>
    </rPh>
    <phoneticPr fontId="10"/>
  </si>
  <si>
    <t>５．受診先連絡先</t>
    <rPh sb="2" eb="4">
      <t>ジュシン</t>
    </rPh>
    <rPh sb="4" eb="5">
      <t>サキ</t>
    </rPh>
    <rPh sb="5" eb="8">
      <t>レンラクサキ</t>
    </rPh>
    <phoneticPr fontId="10"/>
  </si>
  <si>
    <t>５．診断名</t>
    <rPh sb="2" eb="5">
      <t>シンダンメイ</t>
    </rPh>
    <phoneticPr fontId="10"/>
  </si>
  <si>
    <t>５．診断内容</t>
    <rPh sb="2" eb="4">
      <t>シンダン</t>
    </rPh>
    <rPh sb="4" eb="6">
      <t>ナイヨウ</t>
    </rPh>
    <phoneticPr fontId="10"/>
  </si>
  <si>
    <t>５．診断内容詳細</t>
    <rPh sb="2" eb="4">
      <t>シンダン</t>
    </rPh>
    <rPh sb="4" eb="6">
      <t>ナイヨウ</t>
    </rPh>
    <rPh sb="6" eb="8">
      <t>ショウサイ</t>
    </rPh>
    <phoneticPr fontId="10"/>
  </si>
  <si>
    <t>５．診断内容その他の内容</t>
    <rPh sb="2" eb="4">
      <t>シンダン</t>
    </rPh>
    <rPh sb="4" eb="6">
      <t>ナイヨウ</t>
    </rPh>
    <rPh sb="8" eb="9">
      <t>タ</t>
    </rPh>
    <rPh sb="10" eb="12">
      <t>ナイヨウ</t>
    </rPh>
    <phoneticPr fontId="10"/>
  </si>
  <si>
    <t>５．検査、処置等の概要</t>
    <rPh sb="2" eb="4">
      <t>ケンサ</t>
    </rPh>
    <rPh sb="5" eb="7">
      <t>ショチ</t>
    </rPh>
    <rPh sb="7" eb="8">
      <t>トウ</t>
    </rPh>
    <rPh sb="9" eb="11">
      <t>ガイヨウ</t>
    </rPh>
    <phoneticPr fontId="9"/>
  </si>
  <si>
    <t>６．利用者の状況</t>
    <rPh sb="2" eb="5">
      <t>リヨウシャ</t>
    </rPh>
    <rPh sb="6" eb="8">
      <t>ジョウキョウ</t>
    </rPh>
    <phoneticPr fontId="9"/>
  </si>
  <si>
    <t>６．家族等への報告</t>
    <rPh sb="2" eb="4">
      <t>カゾク</t>
    </rPh>
    <rPh sb="4" eb="5">
      <t>トウ</t>
    </rPh>
    <rPh sb="7" eb="9">
      <t>ホウコク</t>
    </rPh>
    <phoneticPr fontId="9"/>
  </si>
  <si>
    <t>６．続柄その他の内容</t>
    <rPh sb="2" eb="4">
      <t>ツヅキガラ</t>
    </rPh>
    <rPh sb="6" eb="7">
      <t>タ</t>
    </rPh>
    <rPh sb="8" eb="10">
      <t>ナイヨウ</t>
    </rPh>
    <phoneticPr fontId="9"/>
  </si>
  <si>
    <t>６．報告年月日</t>
    <rPh sb="2" eb="4">
      <t>ホウコク</t>
    </rPh>
    <rPh sb="4" eb="7">
      <t>ネンガッピ</t>
    </rPh>
    <phoneticPr fontId="9"/>
  </si>
  <si>
    <t>６．連絡した関係機関名</t>
    <rPh sb="2" eb="4">
      <t>レンラク</t>
    </rPh>
    <rPh sb="6" eb="8">
      <t>カンケイ</t>
    </rPh>
    <rPh sb="8" eb="10">
      <t>キカン</t>
    </rPh>
    <rPh sb="10" eb="11">
      <t>メイ</t>
    </rPh>
    <phoneticPr fontId="9"/>
  </si>
  <si>
    <t>６．追加対応予定</t>
    <rPh sb="2" eb="4">
      <t>ツイカ</t>
    </rPh>
    <rPh sb="4" eb="6">
      <t>タイオウ</t>
    </rPh>
    <rPh sb="6" eb="8">
      <t>ヨテイ</t>
    </rPh>
    <phoneticPr fontId="9"/>
  </si>
  <si>
    <t>７．事故の原因分析</t>
    <rPh sb="2" eb="4">
      <t>ジコ</t>
    </rPh>
    <rPh sb="5" eb="7">
      <t>ゲンイン</t>
    </rPh>
    <rPh sb="7" eb="9">
      <t>ブンセキ</t>
    </rPh>
    <phoneticPr fontId="9"/>
  </si>
  <si>
    <t>８．再発防止策</t>
    <rPh sb="2" eb="4">
      <t>サイハツ</t>
    </rPh>
    <rPh sb="4" eb="6">
      <t>ボウシ</t>
    </rPh>
    <rPh sb="6" eb="7">
      <t>サク</t>
    </rPh>
    <phoneticPr fontId="9"/>
  </si>
  <si>
    <t>１．提出日</t>
    <rPh sb="2" eb="4">
      <t>テイシュツ</t>
    </rPh>
    <rPh sb="4" eb="5">
      <t>ビ</t>
    </rPh>
    <phoneticPr fontId="10"/>
  </si>
  <si>
    <t>報告回数</t>
    <rPh sb="0" eb="2">
      <t>ホウコク</t>
    </rPh>
    <rPh sb="2" eb="4">
      <t>カイスウ</t>
    </rPh>
    <phoneticPr fontId="9"/>
  </si>
  <si>
    <t>空白</t>
  </si>
  <si>
    <t>不明</t>
  </si>
  <si>
    <t>)</t>
    <phoneticPr fontId="1"/>
  </si>
  <si>
    <t>選択してください</t>
  </si>
  <si>
    <t>到達番号</t>
    <rPh sb="0" eb="2">
      <t>トウタツ</t>
    </rPh>
    <rPh sb="2" eb="4">
      <t>バンゴウ</t>
    </rPh>
    <phoneticPr fontId="9"/>
  </si>
  <si>
    <t>異食</t>
    <rPh sb="0" eb="2">
      <t>イショク</t>
    </rPh>
    <phoneticPr fontId="1"/>
  </si>
  <si>
    <t>誤薬、与薬もれ等</t>
    <rPh sb="0" eb="1">
      <t>ゴ</t>
    </rPh>
    <rPh sb="1" eb="2">
      <t>クスリ</t>
    </rPh>
    <rPh sb="3" eb="5">
      <t>ヨヤク</t>
    </rPh>
    <rPh sb="7" eb="8">
      <t>トウ</t>
    </rPh>
    <phoneticPr fontId="1"/>
  </si>
  <si>
    <t>徘徊</t>
    <rPh sb="0" eb="2">
      <t>ハイカイ</t>
    </rPh>
    <phoneticPr fontId="1"/>
  </si>
  <si>
    <t>介護ミス</t>
    <rPh sb="0" eb="2">
      <t>カイゴ</t>
    </rPh>
    <phoneticPr fontId="1"/>
  </si>
  <si>
    <t>苦情</t>
    <rPh sb="0" eb="2">
      <t>クジョウ</t>
    </rPh>
    <phoneticPr fontId="1"/>
  </si>
  <si>
    <t>職員の法令違反、不祥事</t>
    <rPh sb="0" eb="2">
      <t>ショクイン</t>
    </rPh>
    <rPh sb="3" eb="5">
      <t>ホウレイ</t>
    </rPh>
    <rPh sb="5" eb="7">
      <t>イハン</t>
    </rPh>
    <rPh sb="8" eb="11">
      <t>フショウジ</t>
    </rPh>
    <phoneticPr fontId="1"/>
  </si>
  <si>
    <t>感染症</t>
    <rPh sb="0" eb="3">
      <t>カンセンショウ</t>
    </rPh>
    <phoneticPr fontId="1"/>
  </si>
  <si>
    <t>医療処置関連（チューブ抜去等）</t>
    <rPh sb="0" eb="2">
      <t>イリョウ</t>
    </rPh>
    <rPh sb="2" eb="4">
      <t>ショチ</t>
    </rPh>
    <rPh sb="4" eb="6">
      <t>カンレン</t>
    </rPh>
    <rPh sb="11" eb="13">
      <t>バッキョ</t>
    </rPh>
    <rPh sb="13" eb="14">
      <t>トウ</t>
    </rPh>
    <phoneticPr fontId="1"/>
  </si>
  <si>
    <t>不明</t>
    <rPh sb="0" eb="2">
      <t>フメイ</t>
    </rPh>
    <phoneticPr fontId="1"/>
  </si>
  <si>
    <t>感染症</t>
    <rPh sb="0" eb="3">
      <t>カンセンショウ</t>
    </rPh>
    <phoneticPr fontId="9"/>
  </si>
  <si>
    <t>介護医療院</t>
    <rPh sb="0" eb="2">
      <t>カイゴ</t>
    </rPh>
    <rPh sb="2" eb="4">
      <t>イリョウ</t>
    </rPh>
    <rPh sb="4" eb="5">
      <t>イン</t>
    </rPh>
    <phoneticPr fontId="10"/>
  </si>
  <si>
    <t>養護老人ホーム</t>
    <rPh sb="0" eb="4">
      <t>ヨウゴロウジン</t>
    </rPh>
    <phoneticPr fontId="10"/>
  </si>
  <si>
    <t>軽費老人ホーム</t>
    <rPh sb="0" eb="4">
      <t>ケイヒロウジン</t>
    </rPh>
    <phoneticPr fontId="10"/>
  </si>
  <si>
    <t>有料老人ホーム</t>
    <rPh sb="0" eb="4">
      <t>ユウリョウロウジン</t>
    </rPh>
    <phoneticPr fontId="10"/>
  </si>
  <si>
    <t>サービス付き高齢者向け住宅</t>
    <rPh sb="4" eb="5">
      <t>ツ</t>
    </rPh>
    <rPh sb="6" eb="10">
      <t>コウレイシャム</t>
    </rPh>
    <rPh sb="11" eb="13">
      <t>ジュウタク</t>
    </rPh>
    <phoneticPr fontId="10"/>
  </si>
  <si>
    <t>地域密着型介護老人福祉施設入所者生活介護</t>
    <rPh sb="0" eb="2">
      <t>チイキ</t>
    </rPh>
    <rPh sb="2" eb="5">
      <t>ミッチャクガタ</t>
    </rPh>
    <rPh sb="5" eb="7">
      <t>カイゴ</t>
    </rPh>
    <rPh sb="7" eb="9">
      <t>ロウジン</t>
    </rPh>
    <rPh sb="9" eb="10">
      <t>フク</t>
    </rPh>
    <rPh sb="16" eb="18">
      <t>セイカツ</t>
    </rPh>
    <rPh sb="18" eb="20">
      <t>カイゴ</t>
    </rPh>
    <phoneticPr fontId="10"/>
  </si>
  <si>
    <t>訪問入浴</t>
    <rPh sb="0" eb="2">
      <t>ホウモン</t>
    </rPh>
    <rPh sb="2" eb="4">
      <t>ニュウヨク</t>
    </rPh>
    <phoneticPr fontId="10"/>
  </si>
  <si>
    <t>訪問リハビリ</t>
    <rPh sb="0" eb="2">
      <t>ホウモン</t>
    </rPh>
    <phoneticPr fontId="10"/>
  </si>
  <si>
    <t>養護老人ホーム（特定施設入居者生活介護）</t>
    <rPh sb="0" eb="4">
      <t>ヨウゴロウジン</t>
    </rPh>
    <rPh sb="8" eb="15">
      <t>トクテイシセツニュウキョシャ</t>
    </rPh>
    <rPh sb="15" eb="17">
      <t>セイカツ</t>
    </rPh>
    <rPh sb="17" eb="19">
      <t>カイゴ</t>
    </rPh>
    <phoneticPr fontId="10"/>
  </si>
  <si>
    <t>軽費老人ホーム（特定施設入居者生活介護）</t>
    <rPh sb="0" eb="2">
      <t>ケイヒ</t>
    </rPh>
    <rPh sb="2" eb="4">
      <t>ロウジン</t>
    </rPh>
    <rPh sb="8" eb="15">
      <t>トクテイシセツニュウキョシャ</t>
    </rPh>
    <rPh sb="15" eb="17">
      <t>セイカツ</t>
    </rPh>
    <rPh sb="17" eb="19">
      <t>カイゴ</t>
    </rPh>
    <phoneticPr fontId="10"/>
  </si>
  <si>
    <t>有料老人ホーム（特定施設入居者生活介護）</t>
    <rPh sb="0" eb="2">
      <t>ユウリョウ</t>
    </rPh>
    <rPh sb="2" eb="4">
      <t>ロウジン</t>
    </rPh>
    <rPh sb="8" eb="15">
      <t>トクテイシセツニュウキョシャ</t>
    </rPh>
    <rPh sb="15" eb="17">
      <t>セイカツ</t>
    </rPh>
    <rPh sb="17" eb="19">
      <t>カイゴ</t>
    </rPh>
    <phoneticPr fontId="10"/>
  </si>
  <si>
    <t>サービス付き高齢者向け住宅（特定施設入居者生活介護）</t>
    <rPh sb="4" eb="5">
      <t>ツ</t>
    </rPh>
    <rPh sb="6" eb="10">
      <t>コウレイシャム</t>
    </rPh>
    <rPh sb="11" eb="13">
      <t>ジュウタク</t>
    </rPh>
    <rPh sb="14" eb="21">
      <t>トクテイシセツニュウキョシャ</t>
    </rPh>
    <rPh sb="21" eb="23">
      <t>セイカツ</t>
    </rPh>
    <rPh sb="23" eb="25">
      <t>カイゴ</t>
    </rPh>
    <phoneticPr fontId="10"/>
  </si>
  <si>
    <t>通所リハビリ</t>
    <rPh sb="0" eb="2">
      <t>ツウショ</t>
    </rPh>
    <phoneticPr fontId="10"/>
  </si>
  <si>
    <t>居宅かいお支援</t>
    <rPh sb="0" eb="2">
      <t>キョタク</t>
    </rPh>
    <rPh sb="5" eb="7">
      <t>シエン</t>
    </rPh>
    <phoneticPr fontId="10"/>
  </si>
  <si>
    <t>介護予防支援</t>
    <rPh sb="0" eb="2">
      <t>カイゴ</t>
    </rPh>
    <rPh sb="2" eb="4">
      <t>ヨボウ</t>
    </rPh>
    <rPh sb="4" eb="6">
      <t>シエン</t>
    </rPh>
    <phoneticPr fontId="1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</si>
  <si>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0"/>
  </si>
  <si>
    <t>夜間対応型訪問介護</t>
    <rPh sb="0" eb="9">
      <t>ヤカンタイオウガタホウモンカイゴ</t>
    </rPh>
    <phoneticPr fontId="10"/>
  </si>
  <si>
    <t>地域密着型通所介護</t>
    <rPh sb="0" eb="9">
      <t>チイキミッチャクガタツウショカイゴ</t>
    </rPh>
    <phoneticPr fontId="10"/>
  </si>
  <si>
    <t>療養型通所介護</t>
    <rPh sb="0" eb="3">
      <t>リョウヨウガタ</t>
    </rPh>
    <rPh sb="3" eb="5">
      <t>ツウショ</t>
    </rPh>
    <rPh sb="5" eb="7">
      <t>カイゴ</t>
    </rPh>
    <phoneticPr fontId="10"/>
  </si>
  <si>
    <t>居宅療養管理指導</t>
    <rPh sb="0" eb="8">
      <t>キョタクリョウヨウカンリシドウ</t>
    </rPh>
    <phoneticPr fontId="9"/>
  </si>
  <si>
    <t>定期巡回・随時対応型訪問介護</t>
    <rPh sb="0" eb="4">
      <t>テイキジュンカイ</t>
    </rPh>
    <rPh sb="5" eb="14">
      <t>ズイジタイオウガタホウモンカイゴ</t>
    </rPh>
    <phoneticPr fontId="9"/>
  </si>
  <si>
    <t>小規模多機能型居宅介護</t>
    <rPh sb="0" eb="3">
      <t>ショウキボ</t>
    </rPh>
    <rPh sb="3" eb="7">
      <t>タキノウガタ</t>
    </rPh>
    <rPh sb="7" eb="9">
      <t>キョタク</t>
    </rPh>
    <rPh sb="9" eb="11">
      <t>カイゴ</t>
    </rPh>
    <phoneticPr fontId="9"/>
  </si>
  <si>
    <t>看護小規模多機能型居宅介護</t>
    <rPh sb="0" eb="13">
      <t>カンゴショウキボタキノウガタキョタクカイゴ</t>
    </rPh>
    <phoneticPr fontId="9"/>
  </si>
  <si>
    <t>認知症対応型共同生活介護</t>
    <rPh sb="0" eb="3">
      <t>ニンチショウ</t>
    </rPh>
    <rPh sb="3" eb="6">
      <t>タイオウガタ</t>
    </rPh>
    <rPh sb="6" eb="8">
      <t>キョウドウ</t>
    </rPh>
    <rPh sb="8" eb="10">
      <t>セイカツ</t>
    </rPh>
    <rPh sb="10" eb="12">
      <t>カイゴ</t>
    </rPh>
    <phoneticPr fontId="9"/>
  </si>
  <si>
    <t>認知症対応型通所介護</t>
    <rPh sb="0" eb="3">
      <t>ニンチショウ</t>
    </rPh>
    <rPh sb="3" eb="6">
      <t>タイオウガタ</t>
    </rPh>
    <rPh sb="6" eb="8">
      <t>ツウショ</t>
    </rPh>
    <rPh sb="8" eb="10">
      <t>カイゴ</t>
    </rPh>
    <phoneticPr fontId="9"/>
  </si>
  <si>
    <t>福祉用具貸与</t>
    <rPh sb="0" eb="2">
      <t>フクシ</t>
    </rPh>
    <rPh sb="2" eb="4">
      <t>ヨウグ</t>
    </rPh>
    <rPh sb="4" eb="6">
      <t>タイヨ</t>
    </rPh>
    <phoneticPr fontId="9"/>
  </si>
  <si>
    <t>特定福祉用具販売</t>
    <rPh sb="0" eb="2">
      <t>トクテイ</t>
    </rPh>
    <rPh sb="2" eb="4">
      <t>フクシ</t>
    </rPh>
    <rPh sb="4" eb="6">
      <t>ヨウグ</t>
    </rPh>
    <rPh sb="6" eb="8">
      <t>ハンバイ</t>
    </rPh>
    <phoneticPr fontId="9"/>
  </si>
  <si>
    <t>その他</t>
    <rPh sb="2" eb="3">
      <t>タ</t>
    </rPh>
    <phoneticPr fontId="9"/>
  </si>
  <si>
    <t>処理状況</t>
    <rPh sb="0" eb="2">
      <t>ショリ</t>
    </rPh>
    <rPh sb="2" eb="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</si>
</sst>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歳&quot;"/>
  </numFmts>
  <fonts count="23">
    <font>
      <sz val="11"/>
      <color theme="1"/>
      <name val="游ゴシック"/>
      <family val="3"/>
      <charset val="128"/>
      <scheme val="minor"/>
    </font>
    <font>
      <sz val="6"/>
      <name val="游ゴシック"/>
      <family val="3"/>
      <charset val="128"/>
    </font>
    <font>
      <sz val="10"/>
      <color theme="1"/>
      <name val="游ゴシック"/>
      <family val="3"/>
      <charset val="128"/>
      <scheme val="minor"/>
    </font>
    <font>
      <b/>
      <sz val="18"/>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2"/>
      <color theme="1"/>
      <name val="游ゴシック"/>
      <family val="3"/>
      <charset val="128"/>
      <scheme val="minor"/>
    </font>
    <font>
      <sz val="11"/>
      <color theme="1"/>
      <name val="Segoe UI Symbol"/>
      <family val="2"/>
    </font>
    <font>
      <sz val="11"/>
      <name val="ＭＳ Ｐゴシック"/>
      <family val="3"/>
      <charset val="128"/>
    </font>
    <font>
      <sz val="6"/>
      <name val="游ゴシック"/>
      <family val="3"/>
      <charset val="128"/>
      <scheme val="minor"/>
    </font>
    <font>
      <sz val="6"/>
      <name val="ＭＳ Ｐゴシック"/>
      <family val="3"/>
      <charset val="128"/>
    </font>
    <font>
      <sz val="11"/>
      <name val="ＭＳ ゴシック"/>
      <family val="3"/>
      <charset val="128"/>
    </font>
    <font>
      <sz val="8"/>
      <name val="ＭＳ ゴシック"/>
      <family val="3"/>
      <charset val="128"/>
    </font>
    <font>
      <sz val="7"/>
      <name val="ＭＳ ゴシック"/>
      <family val="3"/>
      <charset val="128"/>
    </font>
    <font>
      <sz val="5"/>
      <name val="ＭＳ ゴシック"/>
      <family val="3"/>
      <charset val="128"/>
    </font>
    <font>
      <b/>
      <sz val="9"/>
      <color indexed="81"/>
      <name val="MS P ゴシック"/>
      <family val="3"/>
      <charset val="128"/>
    </font>
    <font>
      <sz val="9"/>
      <color rgb="FF000000"/>
      <name val="Meiryo UI"/>
      <family val="3"/>
      <charset val="128"/>
    </font>
    <font>
      <u/>
      <sz val="11"/>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24"/>
      <color theme="1"/>
      <name val="游ゴシック"/>
      <family val="3"/>
      <charset val="128"/>
      <scheme val="minor"/>
    </font>
    <font>
      <b/>
      <sz val="12"/>
      <color rgb="FFFF0000"/>
      <name val="游ゴシック"/>
      <family val="3"/>
      <charset val="128"/>
      <scheme val="minor"/>
    </font>
    <font>
      <sz val="10"/>
      <color theme="1"/>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FF0000"/>
      </bottom>
      <diagonal/>
    </border>
    <border>
      <left/>
      <right style="thin">
        <color rgb="FFFF0000"/>
      </right>
      <top style="thin">
        <color rgb="FFFF0000"/>
      </top>
      <bottom style="thin">
        <color rgb="FFFF0000"/>
      </bottom>
      <diagonal/>
    </border>
    <border>
      <left/>
      <right/>
      <top style="thin">
        <color rgb="FFFF0000"/>
      </top>
      <bottom style="thin">
        <color rgb="FFFF0000"/>
      </bottom>
      <diagonal/>
    </border>
    <border>
      <left/>
      <right style="thin">
        <color rgb="FFFF0000"/>
      </right>
      <top/>
      <bottom/>
      <diagonal/>
    </border>
  </borders>
  <cellStyleXfs count="2">
    <xf numFmtId="0" fontId="0" fillId="0" borderId="0">
      <alignment vertical="center"/>
    </xf>
    <xf numFmtId="0" fontId="8" fillId="0" borderId="0">
      <alignment vertical="center"/>
    </xf>
  </cellStyleXfs>
  <cellXfs count="256">
    <xf numFmtId="0" fontId="0" fillId="0" borderId="0" xfId="0">
      <alignment vertical="center"/>
    </xf>
    <xf numFmtId="0" fontId="2" fillId="3" borderId="1" xfId="0" applyFont="1" applyFill="1" applyBorder="1">
      <alignment vertical="center"/>
    </xf>
    <xf numFmtId="0" fontId="2" fillId="3" borderId="1" xfId="0" applyFont="1" applyFill="1" applyBorder="1" applyAlignment="1">
      <alignment horizontal="center" vertical="center"/>
    </xf>
    <xf numFmtId="0" fontId="2" fillId="2" borderId="0" xfId="0" applyFont="1" applyFill="1">
      <alignment vertical="center"/>
    </xf>
    <xf numFmtId="0" fontId="0" fillId="2" borderId="0" xfId="0" applyFont="1" applyFill="1">
      <alignment vertical="center"/>
    </xf>
    <xf numFmtId="0" fontId="0" fillId="2" borderId="0" xfId="0" applyFont="1" applyFill="1">
      <alignment vertical="center"/>
    </xf>
    <xf numFmtId="0" fontId="4" fillId="2" borderId="0" xfId="0" applyFont="1" applyFill="1">
      <alignment vertical="center"/>
    </xf>
    <xf numFmtId="0" fontId="0" fillId="3" borderId="1" xfId="0" applyFont="1" applyFill="1" applyBorder="1">
      <alignment vertical="center"/>
    </xf>
    <xf numFmtId="0" fontId="0" fillId="2" borderId="3" xfId="0" applyFont="1" applyFill="1" applyBorder="1" applyAlignment="1">
      <alignment horizontal="right" vertical="center"/>
    </xf>
    <xf numFmtId="0" fontId="5" fillId="2" borderId="4" xfId="0" applyFont="1" applyFill="1" applyBorder="1" applyAlignment="1">
      <alignment horizontal="right" vertical="center"/>
    </xf>
    <xf numFmtId="0" fontId="0" fillId="3" borderId="1" xfId="0" applyFont="1" applyFill="1" applyBorder="1" applyAlignment="1">
      <alignment horizontal="center" vertical="center"/>
    </xf>
    <xf numFmtId="0" fontId="0" fillId="2" borderId="5" xfId="0" applyFont="1" applyFill="1" applyBorder="1">
      <alignment vertical="center"/>
    </xf>
    <xf numFmtId="0" fontId="0" fillId="2" borderId="6" xfId="0" applyFont="1" applyFill="1" applyBorder="1">
      <alignment vertical="center"/>
    </xf>
    <xf numFmtId="0" fontId="0" fillId="2" borderId="7" xfId="0" applyFont="1" applyFill="1" applyBorder="1">
      <alignment vertical="center"/>
    </xf>
    <xf numFmtId="0" fontId="0" fillId="2" borderId="8" xfId="0" applyFont="1" applyFill="1" applyBorder="1">
      <alignment vertical="center"/>
    </xf>
    <xf numFmtId="0" fontId="0" fillId="2" borderId="5" xfId="0" applyFont="1" applyFill="1" applyBorder="1" applyAlignment="1">
      <alignment horizontal="right" vertical="center"/>
    </xf>
    <xf numFmtId="0" fontId="0" fillId="2" borderId="9" xfId="0" applyFont="1" applyFill="1" applyBorder="1" applyAlignment="1">
      <alignment horizontal="center"/>
    </xf>
    <xf numFmtId="0" fontId="0" fillId="2" borderId="6" xfId="0" applyFont="1" applyFill="1" applyBorder="1" applyAlignment="1">
      <alignment horizontal="center"/>
    </xf>
    <xf numFmtId="0" fontId="0" fillId="2" borderId="10" xfId="0" applyFont="1" applyFill="1" applyBorder="1" applyAlignment="1">
      <alignment vertical="center"/>
    </xf>
    <xf numFmtId="0" fontId="0" fillId="2" borderId="7" xfId="0" applyFont="1" applyFill="1" applyBorder="1" applyAlignment="1">
      <alignment horizontal="center" vertical="top"/>
    </xf>
    <xf numFmtId="0" fontId="0" fillId="2" borderId="8" xfId="0" applyFont="1" applyFill="1" applyBorder="1" applyAlignment="1">
      <alignment horizontal="center" vertical="top"/>
    </xf>
    <xf numFmtId="0" fontId="0" fillId="2" borderId="11" xfId="0" applyFont="1" applyFill="1" applyBorder="1" applyAlignment="1">
      <alignment vertical="center"/>
    </xf>
    <xf numFmtId="0" fontId="0" fillId="2" borderId="10" xfId="0" applyFont="1" applyFill="1" applyBorder="1" applyAlignment="1"/>
    <xf numFmtId="0" fontId="0" fillId="2" borderId="8" xfId="0" applyFont="1" applyFill="1" applyBorder="1" applyAlignment="1"/>
    <xf numFmtId="0" fontId="0" fillId="2" borderId="11" xfId="0" applyFont="1" applyFill="1" applyBorder="1" applyAlignment="1"/>
    <xf numFmtId="0" fontId="0" fillId="2" borderId="9" xfId="0" applyFont="1" applyFill="1" applyBorder="1" applyAlignment="1">
      <alignment horizontal="right" vertical="center"/>
    </xf>
    <xf numFmtId="0" fontId="0" fillId="2" borderId="6" xfId="0" applyFont="1" applyFill="1" applyBorder="1" applyAlignment="1">
      <alignment horizontal="left" vertical="center"/>
    </xf>
    <xf numFmtId="0" fontId="0" fillId="2" borderId="6" xfId="0" applyFont="1" applyFill="1" applyBorder="1" applyAlignment="1">
      <alignment horizontal="right" vertical="center"/>
    </xf>
    <xf numFmtId="0" fontId="0" fillId="2" borderId="10" xfId="0" applyFont="1" applyFill="1" applyBorder="1" applyAlignment="1">
      <alignment horizontal="center" vertical="center"/>
    </xf>
    <xf numFmtId="0" fontId="0" fillId="2" borderId="2" xfId="0" applyFont="1" applyFill="1" applyBorder="1" applyAlignment="1">
      <alignment horizontal="righ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right" vertical="center"/>
    </xf>
    <xf numFmtId="0" fontId="0" fillId="2" borderId="0" xfId="0" applyFont="1" applyFill="1" applyBorder="1">
      <alignment vertical="center"/>
    </xf>
    <xf numFmtId="0" fontId="0" fillId="2" borderId="12" xfId="0" applyFont="1" applyFill="1" applyBorder="1">
      <alignment vertical="center"/>
    </xf>
    <xf numFmtId="0" fontId="0" fillId="2" borderId="7" xfId="0" applyFont="1" applyFill="1" applyBorder="1" applyAlignment="1">
      <alignment horizontal="right" vertical="center"/>
    </xf>
    <xf numFmtId="0" fontId="0" fillId="2" borderId="8" xfId="0" applyFont="1" applyFill="1" applyBorder="1" applyAlignment="1">
      <alignment horizontal="left" vertical="center"/>
    </xf>
    <xf numFmtId="0" fontId="0" fillId="2" borderId="8" xfId="0" applyFont="1" applyFill="1" applyBorder="1" applyAlignment="1">
      <alignment horizontal="right" vertical="center"/>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lignment vertical="center"/>
    </xf>
    <xf numFmtId="0" fontId="0" fillId="2" borderId="4" xfId="0" applyFont="1" applyFill="1" applyBorder="1" applyAlignment="1">
      <alignment horizontal="center" vertical="center"/>
    </xf>
    <xf numFmtId="0" fontId="6" fillId="2" borderId="6" xfId="0" applyFont="1" applyFill="1" applyBorder="1" applyAlignment="1">
      <alignment horizontal="right" vertical="center"/>
    </xf>
    <xf numFmtId="0" fontId="2" fillId="2" borderId="6" xfId="0" applyFont="1" applyFill="1" applyBorder="1" applyAlignment="1">
      <alignment horizontal="left" vertical="center"/>
    </xf>
    <xf numFmtId="0" fontId="2" fillId="2" borderId="6" xfId="0" applyFont="1" applyFill="1" applyBorder="1">
      <alignment vertical="center"/>
    </xf>
    <xf numFmtId="0" fontId="2" fillId="2" borderId="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lignment vertical="center"/>
    </xf>
    <xf numFmtId="0" fontId="2" fillId="2" borderId="11" xfId="0" applyFont="1" applyFill="1" applyBorder="1">
      <alignment vertical="center"/>
    </xf>
    <xf numFmtId="0" fontId="0" fillId="2" borderId="5" xfId="0" applyFont="1" applyFill="1" applyBorder="1" applyAlignment="1">
      <alignment horizontal="left" vertical="center"/>
    </xf>
    <xf numFmtId="0" fontId="0" fillId="2" borderId="4" xfId="0" applyFont="1" applyFill="1" applyBorder="1" applyAlignment="1">
      <alignment horizontal="left" vertical="center"/>
    </xf>
    <xf numFmtId="0" fontId="7" fillId="2" borderId="5" xfId="0" applyFont="1" applyFill="1" applyBorder="1" applyAlignment="1">
      <alignment horizontal="right" vertical="center"/>
    </xf>
    <xf numFmtId="0" fontId="0" fillId="3" borderId="13" xfId="0" applyFont="1" applyFill="1" applyBorder="1" applyAlignment="1">
      <alignment horizontal="center" vertical="center"/>
    </xf>
    <xf numFmtId="0" fontId="0" fillId="2" borderId="5" xfId="0" applyFont="1" applyFill="1" applyBorder="1" applyAlignment="1">
      <alignment horizontal="right" vertical="center"/>
    </xf>
    <xf numFmtId="0" fontId="0" fillId="2" borderId="8" xfId="0" applyFont="1" applyFill="1" applyBorder="1" applyAlignment="1">
      <alignment horizontal="left" vertical="center"/>
    </xf>
    <xf numFmtId="0" fontId="5" fillId="2" borderId="8" xfId="0" applyFont="1" applyFill="1" applyBorder="1" applyAlignment="1">
      <alignment horizontal="left" vertical="center"/>
    </xf>
    <xf numFmtId="0" fontId="5" fillId="2" borderId="8" xfId="0" applyFont="1" applyFill="1" applyBorder="1">
      <alignment vertical="center"/>
    </xf>
    <xf numFmtId="0" fontId="0" fillId="2" borderId="8" xfId="0" applyFont="1" applyFill="1" applyBorder="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11" xfId="0" applyFont="1" applyFill="1" applyBorder="1" applyAlignment="1">
      <alignment horizontal="right" vertical="center"/>
    </xf>
    <xf numFmtId="0" fontId="0" fillId="2" borderId="8" xfId="0" applyFont="1" applyFill="1" applyBorder="1" applyAlignment="1">
      <alignment horizontal="left" vertical="center" wrapText="1"/>
    </xf>
    <xf numFmtId="0" fontId="0" fillId="2" borderId="0" xfId="0" applyFont="1" applyFill="1" applyAlignment="1">
      <alignment horizontal="left" vertical="center"/>
    </xf>
    <xf numFmtId="0" fontId="8" fillId="0" borderId="0" xfId="1" applyAlignment="1">
      <alignment vertical="center"/>
    </xf>
    <xf numFmtId="0" fontId="8" fillId="0" borderId="0" xfId="1" applyBorder="1" applyAlignment="1">
      <alignment vertical="center"/>
    </xf>
    <xf numFmtId="0" fontId="8" fillId="0" borderId="2" xfId="1" applyFont="1" applyBorder="1" applyAlignment="1">
      <alignment vertical="center"/>
    </xf>
    <xf numFmtId="0" fontId="8" fillId="0" borderId="0" xfId="1" applyAlignment="1">
      <alignment vertical="center" shrinkToFit="1"/>
    </xf>
    <xf numFmtId="0" fontId="11" fillId="0" borderId="2" xfId="1" applyFont="1" applyBorder="1" applyAlignment="1">
      <alignment vertical="center" shrinkToFit="1"/>
    </xf>
    <xf numFmtId="0" fontId="12" fillId="0" borderId="0" xfId="1" applyFont="1" applyAlignment="1">
      <alignment vertical="center"/>
    </xf>
    <xf numFmtId="0" fontId="11" fillId="0" borderId="0" xfId="1" applyFont="1" applyBorder="1" applyAlignment="1">
      <alignment vertical="center"/>
    </xf>
    <xf numFmtId="0" fontId="12" fillId="0" borderId="0" xfId="1" applyFont="1" applyBorder="1" applyAlignment="1">
      <alignment vertical="center"/>
    </xf>
    <xf numFmtId="0" fontId="12" fillId="0" borderId="2" xfId="1" applyFont="1" applyBorder="1" applyAlignment="1">
      <alignment vertical="center" shrinkToFit="1"/>
    </xf>
    <xf numFmtId="0" fontId="11" fillId="0" borderId="2" xfId="1" applyFont="1" applyFill="1" applyBorder="1" applyAlignment="1">
      <alignment vertical="center" shrinkToFit="1"/>
    </xf>
    <xf numFmtId="0" fontId="11" fillId="0" borderId="0" xfId="1" applyFont="1" applyFill="1" applyBorder="1" applyAlignment="1">
      <alignment vertical="center"/>
    </xf>
    <xf numFmtId="0" fontId="13" fillId="0" borderId="0" xfId="1" applyFont="1" applyBorder="1" applyAlignment="1">
      <alignment vertical="center"/>
    </xf>
    <xf numFmtId="0" fontId="11" fillId="0" borderId="0" xfId="1" applyFont="1" applyBorder="1" applyAlignment="1">
      <alignment vertical="center" shrinkToFit="1"/>
    </xf>
    <xf numFmtId="0" fontId="12" fillId="0" borderId="0" xfId="1" applyFont="1" applyBorder="1" applyAlignment="1">
      <alignment vertical="center" shrinkToFit="1"/>
    </xf>
    <xf numFmtId="0" fontId="11" fillId="0" borderId="0" xfId="1" applyFont="1" applyAlignment="1">
      <alignment vertical="center"/>
    </xf>
    <xf numFmtId="0" fontId="11" fillId="0" borderId="0" xfId="1" applyFont="1" applyFill="1" applyBorder="1" applyAlignment="1">
      <alignment vertical="center" shrinkToFit="1"/>
    </xf>
    <xf numFmtId="0" fontId="12" fillId="0" borderId="0" xfId="1" applyFont="1" applyFill="1" applyBorder="1" applyAlignment="1">
      <alignment vertical="center" shrinkToFit="1"/>
    </xf>
    <xf numFmtId="0" fontId="11" fillId="0" borderId="2" xfId="1" applyFont="1" applyFill="1" applyBorder="1" applyAlignment="1">
      <alignment vertical="center"/>
    </xf>
    <xf numFmtId="0" fontId="11" fillId="0" borderId="2" xfId="1" applyFont="1" applyBorder="1" applyAlignment="1">
      <alignment vertical="center"/>
    </xf>
    <xf numFmtId="0" fontId="8" fillId="0" borderId="0" xfId="1" applyFont="1" applyBorder="1" applyAlignment="1">
      <alignment vertical="center"/>
    </xf>
    <xf numFmtId="0" fontId="11" fillId="0" borderId="0" xfId="1" applyFont="1" applyBorder="1" applyAlignment="1">
      <alignment vertical="top"/>
    </xf>
    <xf numFmtId="0" fontId="14" fillId="0" borderId="0" xfId="1" applyFont="1" applyBorder="1" applyAlignment="1">
      <alignment vertical="top" wrapText="1"/>
    </xf>
    <xf numFmtId="0" fontId="8" fillId="0" borderId="0" xfId="1" applyAlignment="1">
      <alignment vertical="top" wrapText="1"/>
    </xf>
    <xf numFmtId="0" fontId="8" fillId="0" borderId="0" xfId="1" applyBorder="1" applyAlignment="1">
      <alignment vertical="top" wrapText="1"/>
    </xf>
    <xf numFmtId="0" fontId="8" fillId="0" borderId="2" xfId="1" applyBorder="1" applyAlignment="1">
      <alignment vertical="center"/>
    </xf>
    <xf numFmtId="0" fontId="11" fillId="0" borderId="2" xfId="1" applyFont="1" applyBorder="1" applyAlignment="1">
      <alignment vertical="top"/>
    </xf>
    <xf numFmtId="0" fontId="8" fillId="0" borderId="20" xfId="1" applyBorder="1" applyAlignment="1">
      <alignment vertical="center"/>
    </xf>
    <xf numFmtId="0" fontId="8" fillId="0" borderId="21" xfId="1" applyBorder="1" applyAlignment="1" applyProtection="1">
      <alignment vertical="center"/>
    </xf>
    <xf numFmtId="0" fontId="8" fillId="0" borderId="22" xfId="1" applyBorder="1" applyAlignment="1" applyProtection="1">
      <alignment vertical="center"/>
    </xf>
    <xf numFmtId="0" fontId="8" fillId="0" borderId="23" xfId="1" applyBorder="1" applyAlignment="1">
      <alignment vertical="center"/>
    </xf>
    <xf numFmtId="0" fontId="8" fillId="0" borderId="0" xfId="1" applyBorder="1" applyAlignment="1" applyProtection="1">
      <alignment vertical="center"/>
    </xf>
    <xf numFmtId="0" fontId="8" fillId="0" borderId="24" xfId="1" applyBorder="1" applyAlignment="1" applyProtection="1">
      <alignment vertical="center"/>
    </xf>
    <xf numFmtId="0" fontId="8" fillId="0" borderId="0" xfId="1" applyNumberFormat="1" applyBorder="1" applyAlignment="1" applyProtection="1">
      <alignment vertical="center"/>
    </xf>
    <xf numFmtId="14" fontId="8" fillId="0" borderId="24" xfId="1" applyNumberFormat="1" applyBorder="1" applyAlignment="1">
      <alignment vertical="center"/>
    </xf>
    <xf numFmtId="0" fontId="8" fillId="0" borderId="25" xfId="1" applyBorder="1" applyAlignment="1">
      <alignment vertical="center"/>
    </xf>
    <xf numFmtId="0" fontId="8" fillId="0" borderId="26" xfId="1" applyBorder="1" applyAlignment="1">
      <alignment vertical="center"/>
    </xf>
    <xf numFmtId="176" fontId="8" fillId="0" borderId="27" xfId="1" applyNumberFormat="1" applyBorder="1" applyAlignment="1">
      <alignment vertical="center"/>
    </xf>
    <xf numFmtId="14" fontId="8" fillId="0" borderId="0" xfId="1" applyNumberFormat="1" applyAlignment="1">
      <alignment vertical="center"/>
    </xf>
    <xf numFmtId="0" fontId="2" fillId="2" borderId="6" xfId="0" applyFont="1" applyFill="1" applyBorder="1" applyAlignment="1">
      <alignment horizontal="right" vertical="center"/>
    </xf>
    <xf numFmtId="0" fontId="2" fillId="2" borderId="0" xfId="0" applyFont="1" applyFill="1" applyBorder="1" applyAlignment="1">
      <alignment horizontal="left" vertical="center"/>
    </xf>
    <xf numFmtId="0" fontId="0" fillId="2" borderId="8" xfId="0" applyFont="1" applyFill="1" applyBorder="1" applyAlignment="1">
      <alignment vertical="center" shrinkToFit="1"/>
    </xf>
    <xf numFmtId="0" fontId="8" fillId="0" borderId="0" xfId="1" applyAlignment="1">
      <alignment vertical="center" wrapText="1"/>
    </xf>
    <xf numFmtId="0" fontId="8" fillId="0" borderId="0" xfId="1" applyNumberFormat="1" applyBorder="1" applyAlignment="1">
      <alignment vertical="center"/>
    </xf>
    <xf numFmtId="0" fontId="0" fillId="2" borderId="4" xfId="0" applyFont="1" applyFill="1" applyBorder="1" applyAlignment="1">
      <alignment horizontal="left" vertical="center"/>
    </xf>
    <xf numFmtId="0" fontId="2" fillId="3" borderId="1" xfId="0" applyFont="1" applyFill="1" applyBorder="1" applyAlignment="1">
      <alignment vertical="center" shrinkToFit="1"/>
    </xf>
    <xf numFmtId="0" fontId="2" fillId="2" borderId="0" xfId="0" applyFont="1" applyFill="1" applyBorder="1">
      <alignment vertical="center"/>
    </xf>
    <xf numFmtId="0" fontId="0" fillId="2" borderId="3" xfId="0" applyFont="1" applyFill="1" applyBorder="1">
      <alignment vertical="center"/>
    </xf>
    <xf numFmtId="0" fontId="0" fillId="2" borderId="8" xfId="0" applyFont="1" applyFill="1" applyBorder="1" applyAlignment="1">
      <alignment horizontal="left" vertical="center"/>
    </xf>
    <xf numFmtId="0" fontId="0" fillId="3" borderId="17" xfId="0" applyFont="1" applyFill="1" applyBorder="1" applyAlignment="1">
      <alignment horizontal="left" vertical="center" wrapText="1"/>
    </xf>
    <xf numFmtId="0" fontId="0" fillId="3" borderId="13"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2" borderId="6" xfId="0" applyFont="1" applyFill="1" applyBorder="1" applyAlignment="1">
      <alignment vertical="center"/>
    </xf>
    <xf numFmtId="0" fontId="0" fillId="2" borderId="10" xfId="0" applyFont="1" applyFill="1" applyBorder="1" applyAlignment="1">
      <alignment horizontal="right" vertical="center"/>
    </xf>
    <xf numFmtId="0" fontId="0" fillId="2" borderId="4" xfId="0" applyFont="1" applyFill="1" applyBorder="1" applyAlignment="1">
      <alignment vertical="center"/>
    </xf>
    <xf numFmtId="0" fontId="7" fillId="2" borderId="0" xfId="0" applyFont="1" applyFill="1" applyBorder="1" applyAlignment="1">
      <alignment horizontal="left" vertical="center"/>
    </xf>
    <xf numFmtId="0" fontId="0" fillId="3" borderId="4" xfId="0" applyFont="1" applyFill="1" applyBorder="1" applyAlignment="1">
      <alignment horizontal="left" vertical="center"/>
    </xf>
    <xf numFmtId="0" fontId="0" fillId="3" borderId="1" xfId="0" applyFont="1" applyFill="1" applyBorder="1" applyAlignment="1">
      <alignment horizontal="left" vertical="center"/>
    </xf>
    <xf numFmtId="0" fontId="2" fillId="2" borderId="0" xfId="0" applyFont="1" applyFill="1" applyAlignment="1">
      <alignment horizontal="left" vertical="center"/>
    </xf>
    <xf numFmtId="0" fontId="18" fillId="2" borderId="8" xfId="0" applyFont="1" applyFill="1" applyBorder="1" applyAlignment="1">
      <alignment horizontal="left" vertical="center"/>
    </xf>
    <xf numFmtId="0" fontId="18" fillId="2" borderId="8" xfId="0" applyFont="1" applyFill="1" applyBorder="1">
      <alignment vertical="center"/>
    </xf>
    <xf numFmtId="0" fontId="0" fillId="4" borderId="0" xfId="0" applyFill="1">
      <alignment vertical="center"/>
    </xf>
    <xf numFmtId="0" fontId="0" fillId="0" borderId="0" xfId="0" applyFill="1" applyBorder="1">
      <alignment vertical="center"/>
    </xf>
    <xf numFmtId="0" fontId="19" fillId="2" borderId="0" xfId="0" applyFont="1" applyFill="1">
      <alignment vertical="center"/>
    </xf>
    <xf numFmtId="0" fontId="0" fillId="2" borderId="0" xfId="0" applyFont="1" applyFill="1" applyProtection="1">
      <alignment vertical="center"/>
      <protection locked="0"/>
    </xf>
    <xf numFmtId="0" fontId="2" fillId="2" borderId="0" xfId="0" applyFont="1" applyFill="1" applyProtection="1">
      <alignment vertical="center"/>
      <protection locked="0"/>
    </xf>
    <xf numFmtId="0" fontId="0" fillId="2" borderId="1" xfId="0" applyFont="1" applyFill="1" applyBorder="1" applyProtection="1">
      <alignment vertical="center"/>
      <protection locked="0"/>
    </xf>
    <xf numFmtId="0" fontId="2" fillId="2" borderId="3" xfId="0" applyFont="1" applyFill="1" applyBorder="1" applyAlignment="1" applyProtection="1">
      <alignment vertical="center"/>
      <protection locked="0"/>
    </xf>
    <xf numFmtId="0" fontId="0" fillId="2" borderId="0" xfId="0" applyFont="1" applyFill="1" applyBorder="1" applyAlignment="1" applyProtection="1">
      <alignment vertical="center"/>
      <protection locked="0"/>
    </xf>
    <xf numFmtId="0" fontId="0" fillId="2" borderId="8" xfId="0" applyFont="1" applyFill="1" applyBorder="1" applyAlignment="1" applyProtection="1">
      <alignment vertical="center"/>
      <protection locked="0"/>
    </xf>
    <xf numFmtId="0" fontId="0" fillId="2" borderId="6" xfId="0" applyFont="1" applyFill="1" applyBorder="1" applyAlignment="1" applyProtection="1">
      <alignment horizontal="right" vertical="center" shrinkToFit="1"/>
      <protection locked="0"/>
    </xf>
    <xf numFmtId="0" fontId="0" fillId="2" borderId="8" xfId="0" applyFont="1" applyFill="1" applyBorder="1" applyAlignment="1" applyProtection="1">
      <alignment horizontal="right" vertical="center" shrinkToFit="1"/>
      <protection locked="0"/>
    </xf>
    <xf numFmtId="0" fontId="0" fillId="2" borderId="8" xfId="0" applyFont="1" applyFill="1" applyBorder="1" applyProtection="1">
      <alignment vertical="center"/>
      <protection locked="0"/>
    </xf>
    <xf numFmtId="0" fontId="2" fillId="2" borderId="8" xfId="0" applyFont="1" applyFill="1" applyBorder="1" applyProtection="1">
      <alignment vertical="center"/>
      <protection locked="0"/>
    </xf>
    <xf numFmtId="0" fontId="18" fillId="2" borderId="8" xfId="0" applyFont="1" applyFill="1" applyBorder="1" applyAlignment="1" applyProtection="1">
      <alignment horizontal="left" vertical="center"/>
      <protection locked="0"/>
    </xf>
    <xf numFmtId="0" fontId="2" fillId="2" borderId="8" xfId="0" applyFont="1" applyFill="1" applyBorder="1" applyProtection="1">
      <alignment vertical="center"/>
    </xf>
    <xf numFmtId="0" fontId="17" fillId="2" borderId="5" xfId="0" applyFont="1" applyFill="1" applyBorder="1" applyAlignment="1" applyProtection="1">
      <alignment horizontal="center" vertical="center"/>
      <protection locked="0"/>
    </xf>
    <xf numFmtId="0" fontId="2" fillId="2" borderId="0" xfId="0" applyFont="1" applyFill="1" applyAlignment="1">
      <alignment vertical="center"/>
    </xf>
    <xf numFmtId="0" fontId="0" fillId="3" borderId="18"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8" fillId="0" borderId="1" xfId="1" applyBorder="1" applyAlignment="1">
      <alignment vertical="center"/>
    </xf>
    <xf numFmtId="14" fontId="8" fillId="0" borderId="1" xfId="1" applyNumberFormat="1" applyBorder="1" applyAlignment="1">
      <alignment vertical="center"/>
    </xf>
    <xf numFmtId="0" fontId="0" fillId="2" borderId="13" xfId="0" applyFont="1" applyFill="1" applyBorder="1" applyProtection="1">
      <alignment vertical="center"/>
      <protection locked="0"/>
    </xf>
    <xf numFmtId="0" fontId="0" fillId="0" borderId="0" xfId="0" applyAlignment="1">
      <alignment horizontal="left" vertical="top" wrapText="1"/>
    </xf>
    <xf numFmtId="0" fontId="3" fillId="2" borderId="0" xfId="0" applyFont="1" applyFill="1" applyAlignment="1">
      <alignment horizontal="center" vertical="center"/>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31"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2" borderId="3" xfId="0" applyFont="1" applyFill="1" applyBorder="1" applyAlignment="1" applyProtection="1">
      <alignment horizontal="left" vertical="center"/>
      <protection locked="0"/>
    </xf>
    <xf numFmtId="0" fontId="0" fillId="2" borderId="5" xfId="0" applyFont="1" applyFill="1" applyBorder="1" applyAlignment="1" applyProtection="1">
      <alignment horizontal="left" vertical="center"/>
      <protection locked="0"/>
    </xf>
    <xf numFmtId="0" fontId="0" fillId="2" borderId="4" xfId="0" applyFont="1" applyFill="1" applyBorder="1" applyAlignment="1" applyProtection="1">
      <alignment horizontal="left" vertical="center"/>
      <protection locked="0"/>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0" fillId="0" borderId="3" xfId="0" applyFill="1" applyBorder="1" applyAlignment="1">
      <alignment horizontal="center" vertical="top" wrapText="1"/>
    </xf>
    <xf numFmtId="0" fontId="0" fillId="0" borderId="5" xfId="0" applyFill="1" applyBorder="1" applyAlignment="1">
      <alignment horizontal="center" vertical="top" wrapText="1"/>
    </xf>
    <xf numFmtId="0" fontId="0" fillId="0" borderId="4" xfId="0" applyFill="1" applyBorder="1" applyAlignment="1">
      <alignment horizontal="center" vertical="top" wrapText="1"/>
    </xf>
    <xf numFmtId="0" fontId="21" fillId="2" borderId="0" xfId="0" applyFont="1" applyFill="1" applyAlignment="1">
      <alignment horizontal="center" vertical="center"/>
    </xf>
    <xf numFmtId="0" fontId="6" fillId="2" borderId="28" xfId="0" applyFont="1" applyFill="1" applyBorder="1" applyAlignment="1" applyProtection="1">
      <alignment horizontal="center" vertical="center"/>
      <protection locked="0"/>
    </xf>
    <xf numFmtId="0" fontId="0" fillId="3" borderId="1" xfId="0" applyFont="1" applyFill="1" applyBorder="1" applyAlignment="1">
      <alignment horizontal="left" vertical="center" wrapTex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textRotation="255" wrapText="1"/>
    </xf>
    <xf numFmtId="0" fontId="2" fillId="2" borderId="3"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5" fillId="2" borderId="5"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3" borderId="13" xfId="0" applyFont="1" applyFill="1" applyBorder="1" applyAlignment="1">
      <alignment horizontal="left" vertical="center" wrapText="1"/>
    </xf>
    <xf numFmtId="177" fontId="0" fillId="2" borderId="3" xfId="0" applyNumberFormat="1" applyFont="1" applyFill="1" applyBorder="1" applyAlignment="1" applyProtection="1">
      <alignment horizontal="center" vertical="center"/>
      <protection locked="0"/>
    </xf>
    <xf numFmtId="177" fontId="0" fillId="2" borderId="4" xfId="0" applyNumberFormat="1" applyFont="1" applyFill="1" applyBorder="1" applyAlignment="1" applyProtection="1">
      <alignment horizontal="center" vertical="center"/>
      <protection locked="0"/>
    </xf>
    <xf numFmtId="0" fontId="0" fillId="3" borderId="17" xfId="0" applyFont="1" applyFill="1" applyBorder="1" applyAlignment="1">
      <alignment horizontal="left" vertical="center"/>
    </xf>
    <xf numFmtId="0" fontId="0" fillId="3" borderId="18" xfId="0" applyFont="1" applyFill="1" applyBorder="1" applyAlignment="1">
      <alignment horizontal="left" vertical="center"/>
    </xf>
    <xf numFmtId="0" fontId="0" fillId="3" borderId="13" xfId="0" applyFont="1" applyFill="1" applyBorder="1" applyAlignment="1">
      <alignment horizontal="left" vertical="center"/>
    </xf>
    <xf numFmtId="0" fontId="0" fillId="3" borderId="18" xfId="0" applyFont="1" applyFill="1" applyBorder="1" applyAlignment="1">
      <alignment horizontal="left" vertical="center" wrapText="1"/>
    </xf>
    <xf numFmtId="0" fontId="0" fillId="2" borderId="3" xfId="0"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3" borderId="17" xfId="0" applyFont="1" applyFill="1" applyBorder="1" applyAlignment="1">
      <alignment horizontal="center" vertical="center" textRotation="255" wrapText="1"/>
    </xf>
    <xf numFmtId="0" fontId="0" fillId="3" borderId="18" xfId="0" applyFont="1" applyFill="1" applyBorder="1" applyAlignment="1">
      <alignment horizontal="center" vertical="center" textRotation="255" wrapText="1"/>
    </xf>
    <xf numFmtId="0" fontId="0" fillId="3" borderId="13" xfId="0" applyFont="1" applyFill="1" applyBorder="1" applyAlignment="1">
      <alignment horizontal="center" vertical="center" textRotation="255" wrapText="1"/>
    </xf>
    <xf numFmtId="0" fontId="0" fillId="3" borderId="9"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9" xfId="0" applyFont="1" applyFill="1" applyBorder="1" applyAlignment="1">
      <alignment horizontal="center" vertical="center" textRotation="255" wrapText="1"/>
    </xf>
    <xf numFmtId="0" fontId="0" fillId="3" borderId="2" xfId="0" applyFont="1" applyFill="1" applyBorder="1" applyAlignment="1">
      <alignment horizontal="center" vertical="center" textRotation="255" wrapText="1"/>
    </xf>
    <xf numFmtId="0" fontId="0" fillId="3" borderId="7" xfId="0" applyFont="1" applyFill="1" applyBorder="1" applyAlignment="1">
      <alignment horizontal="center" vertical="center" textRotation="255" wrapText="1"/>
    </xf>
    <xf numFmtId="0" fontId="2" fillId="2" borderId="8" xfId="0" applyFont="1" applyFill="1" applyBorder="1" applyAlignment="1">
      <alignment horizontal="left" vertical="center" wrapText="1"/>
    </xf>
    <xf numFmtId="0" fontId="0" fillId="3" borderId="3"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9"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3"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20"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0" fillId="2" borderId="9" xfId="0" applyFont="1" applyFill="1" applyBorder="1" applyAlignment="1" applyProtection="1">
      <alignment horizontal="left" vertical="top"/>
      <protection locked="0"/>
    </xf>
    <xf numFmtId="0" fontId="0" fillId="2" borderId="6" xfId="0" applyFont="1" applyFill="1" applyBorder="1" applyAlignment="1" applyProtection="1">
      <alignment horizontal="left" vertical="top"/>
      <protection locked="0"/>
    </xf>
    <xf numFmtId="0" fontId="0" fillId="2" borderId="10"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0" xfId="0" applyFont="1" applyFill="1" applyBorder="1" applyAlignment="1" applyProtection="1">
      <alignment horizontal="left" vertical="top"/>
      <protection locked="0"/>
    </xf>
    <xf numFmtId="0" fontId="0" fillId="2" borderId="12" xfId="0" applyFont="1" applyFill="1" applyBorder="1" applyAlignment="1" applyProtection="1">
      <alignment horizontal="left" vertical="top"/>
      <protection locked="0"/>
    </xf>
    <xf numFmtId="0" fontId="0" fillId="2" borderId="7" xfId="0" applyFont="1" applyFill="1" applyBorder="1" applyAlignment="1" applyProtection="1">
      <alignment horizontal="left" vertical="top"/>
      <protection locked="0"/>
    </xf>
    <xf numFmtId="0" fontId="0" fillId="2" borderId="8" xfId="0" applyFont="1" applyFill="1" applyBorder="1" applyAlignment="1" applyProtection="1">
      <alignment horizontal="left" vertical="top"/>
      <protection locked="0"/>
    </xf>
    <xf numFmtId="0" fontId="0" fillId="2" borderId="11" xfId="0" applyFont="1" applyFill="1" applyBorder="1" applyAlignment="1" applyProtection="1">
      <alignment horizontal="left" vertical="top"/>
      <protection locked="0"/>
    </xf>
    <xf numFmtId="0" fontId="11" fillId="0" borderId="0" xfId="0" applyFont="1" applyBorder="1" applyAlignment="1">
      <alignment horizontal="left" vertical="top" wrapText="1"/>
    </xf>
    <xf numFmtId="0" fontId="0" fillId="3" borderId="4" xfId="0" applyFont="1" applyFill="1" applyBorder="1" applyAlignment="1">
      <alignment horizontal="center" vertical="center" wrapText="1"/>
    </xf>
    <xf numFmtId="0" fontId="0" fillId="4" borderId="3" xfId="0" applyFont="1" applyFill="1" applyBorder="1" applyAlignment="1" applyProtection="1">
      <alignment horizontal="left" vertical="center"/>
      <protection locked="0"/>
    </xf>
    <xf numFmtId="0" fontId="0" fillId="4" borderId="5" xfId="0" applyFont="1" applyFill="1" applyBorder="1" applyAlignment="1" applyProtection="1">
      <alignment horizontal="left" vertical="center"/>
      <protection locked="0"/>
    </xf>
    <xf numFmtId="0" fontId="0" fillId="4" borderId="4" xfId="0" applyFont="1" applyFill="1" applyBorder="1" applyAlignment="1" applyProtection="1">
      <alignment horizontal="left" vertical="center"/>
      <protection locked="0"/>
    </xf>
    <xf numFmtId="0" fontId="0" fillId="2" borderId="7"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11" xfId="0" applyFont="1" applyFill="1" applyBorder="1" applyAlignment="1" applyProtection="1">
      <alignment horizontal="left" vertical="center"/>
      <protection locked="0"/>
    </xf>
    <xf numFmtId="0" fontId="2" fillId="4" borderId="2"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12"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left" vertical="center" wrapText="1"/>
      <protection locked="0"/>
    </xf>
    <xf numFmtId="0" fontId="0" fillId="3" borderId="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4" xfId="0" applyFont="1" applyFill="1" applyBorder="1" applyAlignment="1">
      <alignment horizontal="left" vertical="center" wrapText="1"/>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2" fillId="2" borderId="2" xfId="0" applyFont="1" applyFill="1" applyBorder="1" applyAlignment="1">
      <alignment horizontal="center" vertical="center"/>
    </xf>
    <xf numFmtId="0" fontId="22" fillId="2" borderId="2" xfId="0" applyFont="1" applyFill="1" applyBorder="1" applyAlignment="1">
      <alignment horizontal="center" vertical="center"/>
    </xf>
    <xf numFmtId="0" fontId="5" fillId="2" borderId="5" xfId="0" applyFont="1" applyFill="1" applyBorder="1" applyAlignment="1" applyProtection="1">
      <alignment horizontal="center" vertical="center"/>
      <protection locked="0"/>
    </xf>
  </cellXfs>
  <cellStyles count="2">
    <cellStyle name="標準" xfId="0" builtinId="0"/>
    <cellStyle name="標準 2" xfId="1"/>
  </cellStyles>
  <dxfs count="75">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ont>
        <b val="0"/>
        <i val="0"/>
      </font>
      <border>
        <left style="thin">
          <color rgb="FFFF0000"/>
        </left>
        <right style="thin">
          <color rgb="FFFF0000"/>
        </right>
        <top style="thin">
          <color rgb="FFFF0000"/>
        </top>
        <bottom style="thin">
          <color rgb="FFFF0000"/>
        </bottom>
        <vertical/>
        <horizontal/>
      </border>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dxf>
    <dxf>
      <fill>
        <patternFill>
          <bgColor rgb="FFFFFF00"/>
        </patternFill>
      </fill>
      <border>
        <vertical/>
        <horizontal/>
      </border>
    </dxf>
    <dxf>
      <fill>
        <patternFill>
          <bgColor rgb="FFFFFF00"/>
        </patternFill>
      </fill>
      <border>
        <vertical/>
        <horizontal/>
      </border>
    </dxf>
    <dxf>
      <border>
        <left/>
        <right/>
        <top/>
        <bottom/>
        <vertical/>
        <horizontal/>
      </border>
    </dxf>
    <dxf>
      <numFmt numFmtId="178" formatCode=";;;"/>
      <border>
        <left/>
        <right/>
        <top/>
        <bottom/>
      </border>
    </dxf>
    <dxf>
      <numFmt numFmtId="178" formatCode=";;;"/>
      <fill>
        <patternFill patternType="solid">
          <bgColor theme="0"/>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
      <fill>
        <patternFill>
          <bgColor rgb="FFFFFF00"/>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集計入力用!$D$6" lockText="1" noThreeD="1"/>
</file>

<file path=xl/ctrlProps/ctrlProp10.xml><?xml version="1.0" encoding="utf-8"?>
<formControlPr xmlns="http://schemas.microsoft.com/office/spreadsheetml/2009/9/main" objectType="Radio" firstButton="1" fmlaLink="データ整理!$K$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データ整理!$L$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データ整理!$M$2"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点検用!$E$29" lockText="1" noThreeD="1"/>
</file>

<file path=xl/ctrlProps/ctrlProp34.xml><?xml version="1.0" encoding="utf-8"?>
<formControlPr xmlns="http://schemas.microsoft.com/office/spreadsheetml/2009/9/main" objectType="CheckBox" fmlaLink="点検用!$F$29" lockText="1" noThreeD="1"/>
</file>

<file path=xl/ctrlProps/ctrlProp35.xml><?xml version="1.0" encoding="utf-8"?>
<formControlPr xmlns="http://schemas.microsoft.com/office/spreadsheetml/2009/9/main" objectType="CheckBox" fmlaLink="点検用!$G$29" lockText="1" noThreeD="1"/>
</file>

<file path=xl/ctrlProps/ctrlProp36.xml><?xml version="1.0" encoding="utf-8"?>
<formControlPr xmlns="http://schemas.microsoft.com/office/spreadsheetml/2009/9/main" objectType="CheckBox" fmlaLink="点検用!$H$29"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fmlaLink="点検用!$E$42"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点検用!$F$42" lockText="1" noThreeD="1"/>
</file>

<file path=xl/ctrlProps/ctrlProp41.xml><?xml version="1.0" encoding="utf-8"?>
<formControlPr xmlns="http://schemas.microsoft.com/office/spreadsheetml/2009/9/main" objectType="CheckBox" fmlaLink="点検用!$H$42" lockText="1" noThreeD="1"/>
</file>

<file path=xl/ctrlProps/ctrlProp42.xml><?xml version="1.0" encoding="utf-8"?>
<formControlPr xmlns="http://schemas.microsoft.com/office/spreadsheetml/2009/9/main" objectType="CheckBox" fmlaLink="点検用!$H$43" lockText="1" noThreeD="1"/>
</file>

<file path=xl/ctrlProps/ctrlProp43.xml><?xml version="1.0" encoding="utf-8"?>
<formControlPr xmlns="http://schemas.microsoft.com/office/spreadsheetml/2009/9/main" objectType="CheckBox" fmlaLink="点検用!$G$42" lockText="1" noThreeD="1"/>
</file>

<file path=xl/ctrlProps/ctrlProp44.xml><?xml version="1.0" encoding="utf-8"?>
<formControlPr xmlns="http://schemas.microsoft.com/office/spreadsheetml/2009/9/main" objectType="CheckBox" fmlaLink="点検用!$E$39" lockText="1" noThreeD="1"/>
</file>

<file path=xl/ctrlProps/ctrlProp45.xml><?xml version="1.0" encoding="utf-8"?>
<formControlPr xmlns="http://schemas.microsoft.com/office/spreadsheetml/2009/9/main" objectType="CheckBox" fmlaLink="点検用!$F$39" lockText="1" noThreeD="1"/>
</file>

<file path=xl/ctrlProps/ctrlProp46.xml><?xml version="1.0" encoding="utf-8"?>
<formControlPr xmlns="http://schemas.microsoft.com/office/spreadsheetml/2009/9/main" objectType="CheckBox" fmlaLink="点検用!$G$39"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集計入力用!$B$9" lockText="1" noThreeD="1"/>
</file>

<file path=xl/ctrlProps/ctrlProp5.xml><?xml version="1.0" encoding="utf-8"?>
<formControlPr xmlns="http://schemas.microsoft.com/office/spreadsheetml/2009/9/main" objectType="Radio" firstButton="1" fmlaLink="データ整理!$N$2"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集計入力用!$B$5"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fmlaLink="集計入力用!$B$6"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データ整理!$J$2" lockText="1" noThreeD="1"/>
</file>

<file path=xl/ctrlProps/ctrlProp80.xml><?xml version="1.0" encoding="utf-8"?>
<formControlPr xmlns="http://schemas.microsoft.com/office/spreadsheetml/2009/9/main" objectType="Radio" firstButton="1" fmlaLink="集計入力用!$B$3"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6</xdr:col>
          <xdr:colOff>0</xdr:colOff>
          <xdr:row>6</xdr:row>
          <xdr:rowOff>0</xdr:rowOff>
        </xdr:to>
        <xdr:sp macro="" textlink="">
          <xdr:nvSpPr>
            <xdr:cNvPr id="1031" name="Option Button 7" descr="受診（外来・往診）、自施設で応急処置"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受診（外来・往診）、自施設で応急処置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8</xdr:col>
          <xdr:colOff>0</xdr:colOff>
          <xdr:row>6</xdr:row>
          <xdr:rowOff>0</xdr:rowOff>
        </xdr:to>
        <xdr:sp macro="" textlink="">
          <xdr:nvSpPr>
            <xdr:cNvPr id="1032" name="Option Button 8" descr="受診（外来・往診）、自施設で応急処置"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0</xdr:rowOff>
        </xdr:from>
        <xdr:to>
          <xdr:col>10</xdr:col>
          <xdr:colOff>0</xdr:colOff>
          <xdr:row>6</xdr:row>
          <xdr:rowOff>0</xdr:rowOff>
        </xdr:to>
        <xdr:sp macro="" textlink="">
          <xdr:nvSpPr>
            <xdr:cNvPr id="1033" name="Option Button 9" descr="受診（外来・往診）、自施設で応急処置"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11</xdr:col>
          <xdr:colOff>685800</xdr:colOff>
          <xdr:row>6</xdr:row>
          <xdr:rowOff>0</xdr:rowOff>
        </xdr:to>
        <xdr:sp macro="" textlink="">
          <xdr:nvSpPr>
            <xdr:cNvPr id="1034" name="Option Button 10" descr="受診（外来・往診）、自施設で応急処置" hidden="1">
              <a:extLst>
                <a:ext uri="{63B3BB69-23CF-44E3-9099-C40C66FF867C}">
                  <a14:compatExt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4</xdr:col>
          <xdr:colOff>0</xdr:colOff>
          <xdr:row>4</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第１報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3</xdr:row>
          <xdr:rowOff>0</xdr:rowOff>
        </xdr:from>
        <xdr:to>
          <xdr:col>4</xdr:col>
          <xdr:colOff>866775</xdr:colOff>
          <xdr:row>4</xdr:row>
          <xdr:rowOff>0</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0</xdr:rowOff>
        </xdr:from>
        <xdr:to>
          <xdr:col>6</xdr:col>
          <xdr:colOff>0</xdr:colOff>
          <xdr:row>4</xdr:row>
          <xdr:rowOff>0</xdr:rowOff>
        </xdr:to>
        <xdr:sp macro="" textlink="">
          <xdr:nvSpPr>
            <xdr:cNvPr id="1037" name="Group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809625</xdr:colOff>
          <xdr:row>11</xdr:row>
          <xdr:rowOff>390525</xdr:rowOff>
        </xdr:from>
        <xdr:to>
          <xdr:col>12</xdr:col>
          <xdr:colOff>657225</xdr:colOff>
          <xdr:row>13</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男性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xdr:row>
          <xdr:rowOff>390525</xdr:rowOff>
        </xdr:from>
        <xdr:to>
          <xdr:col>14</xdr:col>
          <xdr:colOff>276225</xdr:colOff>
          <xdr:row>13</xdr:row>
          <xdr:rowOff>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女性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14</xdr:row>
          <xdr:rowOff>0</xdr:rowOff>
        </xdr:from>
        <xdr:to>
          <xdr:col>4</xdr:col>
          <xdr:colOff>200025</xdr:colOff>
          <xdr:row>15</xdr:row>
          <xdr:rowOff>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14</xdr:row>
          <xdr:rowOff>0</xdr:rowOff>
        </xdr:from>
        <xdr:to>
          <xdr:col>7</xdr:col>
          <xdr:colOff>190500</xdr:colOff>
          <xdr:row>15</xdr:row>
          <xdr:rowOff>0</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7</xdr:col>
          <xdr:colOff>504825</xdr:colOff>
          <xdr:row>15</xdr:row>
          <xdr:rowOff>9525</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15</xdr:row>
          <xdr:rowOff>85725</xdr:rowOff>
        </xdr:from>
        <xdr:to>
          <xdr:col>6</xdr:col>
          <xdr:colOff>571500</xdr:colOff>
          <xdr:row>16</xdr:row>
          <xdr:rowOff>85725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15</xdr:row>
          <xdr:rowOff>85725</xdr:rowOff>
        </xdr:from>
        <xdr:to>
          <xdr:col>7</xdr:col>
          <xdr:colOff>466725</xdr:colOff>
          <xdr:row>16</xdr:row>
          <xdr:rowOff>85725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15</xdr:row>
          <xdr:rowOff>85725</xdr:rowOff>
        </xdr:from>
        <xdr:to>
          <xdr:col>8</xdr:col>
          <xdr:colOff>571500</xdr:colOff>
          <xdr:row>16</xdr:row>
          <xdr:rowOff>85725</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15</xdr:row>
          <xdr:rowOff>85725</xdr:rowOff>
        </xdr:from>
        <xdr:to>
          <xdr:col>9</xdr:col>
          <xdr:colOff>514350</xdr:colOff>
          <xdr:row>16</xdr:row>
          <xdr:rowOff>85725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15</xdr:row>
          <xdr:rowOff>76200</xdr:rowOff>
        </xdr:from>
        <xdr:to>
          <xdr:col>10</xdr:col>
          <xdr:colOff>628650</xdr:colOff>
          <xdr:row>16</xdr:row>
          <xdr:rowOff>76200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15</xdr:row>
          <xdr:rowOff>76200</xdr:rowOff>
        </xdr:from>
        <xdr:to>
          <xdr:col>11</xdr:col>
          <xdr:colOff>581025</xdr:colOff>
          <xdr:row>16</xdr:row>
          <xdr:rowOff>76200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15</xdr:row>
          <xdr:rowOff>76200</xdr:rowOff>
        </xdr:from>
        <xdr:to>
          <xdr:col>12</xdr:col>
          <xdr:colOff>504825</xdr:colOff>
          <xdr:row>16</xdr:row>
          <xdr:rowOff>76200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15</xdr:row>
          <xdr:rowOff>95250</xdr:rowOff>
        </xdr:from>
        <xdr:to>
          <xdr:col>13</xdr:col>
          <xdr:colOff>495300</xdr:colOff>
          <xdr:row>16</xdr:row>
          <xdr:rowOff>95250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17</xdr:row>
          <xdr:rowOff>85725</xdr:rowOff>
        </xdr:from>
        <xdr:to>
          <xdr:col>6</xdr:col>
          <xdr:colOff>571500</xdr:colOff>
          <xdr:row>18</xdr:row>
          <xdr:rowOff>85725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17</xdr:row>
          <xdr:rowOff>85725</xdr:rowOff>
        </xdr:from>
        <xdr:to>
          <xdr:col>7</xdr:col>
          <xdr:colOff>466725</xdr:colOff>
          <xdr:row>18</xdr:row>
          <xdr:rowOff>85725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xdr:row>
          <xdr:rowOff>85725</xdr:rowOff>
        </xdr:from>
        <xdr:to>
          <xdr:col>8</xdr:col>
          <xdr:colOff>571500</xdr:colOff>
          <xdr:row>18</xdr:row>
          <xdr:rowOff>85725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17</xdr:row>
          <xdr:rowOff>85725</xdr:rowOff>
        </xdr:from>
        <xdr:to>
          <xdr:col>9</xdr:col>
          <xdr:colOff>514350</xdr:colOff>
          <xdr:row>18</xdr:row>
          <xdr:rowOff>85725</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17</xdr:row>
          <xdr:rowOff>76200</xdr:rowOff>
        </xdr:from>
        <xdr:to>
          <xdr:col>10</xdr:col>
          <xdr:colOff>628650</xdr:colOff>
          <xdr:row>18</xdr:row>
          <xdr:rowOff>76200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17</xdr:row>
          <xdr:rowOff>76200</xdr:rowOff>
        </xdr:from>
        <xdr:to>
          <xdr:col>11</xdr:col>
          <xdr:colOff>581025</xdr:colOff>
          <xdr:row>18</xdr:row>
          <xdr:rowOff>76200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17</xdr:row>
          <xdr:rowOff>76200</xdr:rowOff>
        </xdr:from>
        <xdr:to>
          <xdr:col>12</xdr:col>
          <xdr:colOff>504825</xdr:colOff>
          <xdr:row>18</xdr:row>
          <xdr:rowOff>76200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0</xdr:rowOff>
        </xdr:from>
        <xdr:to>
          <xdr:col>13</xdr:col>
          <xdr:colOff>400050</xdr:colOff>
          <xdr:row>6</xdr:row>
          <xdr:rowOff>9525</xdr:rowOff>
        </xdr:to>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581025</xdr:colOff>
          <xdr:row>14</xdr:row>
          <xdr:rowOff>381000</xdr:rowOff>
        </xdr:from>
        <xdr:to>
          <xdr:col>14</xdr:col>
          <xdr:colOff>171450</xdr:colOff>
          <xdr:row>16</xdr:row>
          <xdr:rowOff>295275</xdr:rowOff>
        </xdr:to>
        <xdr:sp macro="" textlink="">
          <xdr:nvSpPr>
            <xdr:cNvPr id="1066" name="Group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19050</xdr:rowOff>
        </xdr:from>
        <xdr:to>
          <xdr:col>14</xdr:col>
          <xdr:colOff>0</xdr:colOff>
          <xdr:row>18</xdr:row>
          <xdr:rowOff>381000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43</a:t>
              </a:r>
            </a:p>
          </xdr:txBody>
        </xdr:sp>
        <xdr:clientData/>
      </xdr:twoCellAnchor>
    </mc:Choice>
    <mc:Fallback/>
  </mc:AlternateContent>
  <xdr:twoCellAnchor editAs="oneCell">
    <xdr:from>
      <xdr:col>11</xdr:col>
      <xdr:colOff>114300</xdr:colOff>
      <xdr:row>11</xdr:row>
      <xdr:rowOff>381000</xdr:rowOff>
    </xdr:from>
    <xdr:to>
      <xdr:col>15</xdr:col>
      <xdr:colOff>0</xdr:colOff>
      <xdr:row>13</xdr:row>
      <xdr:rowOff>66675</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19</xdr:row>
          <xdr:rowOff>381000</xdr:rowOff>
        </xdr:from>
        <xdr:to>
          <xdr:col>13</xdr:col>
          <xdr:colOff>552450</xdr:colOff>
          <xdr:row>23</xdr:row>
          <xdr:rowOff>0</xdr:rowOff>
        </xdr:to>
        <xdr:sp macro="" textlink="">
          <xdr:nvSpPr>
            <xdr:cNvPr id="1080" name="Group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0</xdr:rowOff>
        </xdr:from>
        <xdr:to>
          <xdr:col>14</xdr:col>
          <xdr:colOff>285750</xdr:colOff>
          <xdr:row>25</xdr:row>
          <xdr:rowOff>381000</xdr:rowOff>
        </xdr:to>
        <xdr:sp macro="" textlink="">
          <xdr:nvSpPr>
            <xdr:cNvPr id="1093" name="Group Box 69" hidden="1">
              <a:extLst>
                <a:ext uri="{63B3BB69-23CF-44E3-9099-C40C66FF867C}">
                  <a14:compatExt spid="_x0000_s1093"/>
                </a:ext>
                <a:ext uri="{FF2B5EF4-FFF2-40B4-BE49-F238E27FC236}">
                  <a16:creationId xmlns:a16="http://schemas.microsoft.com/office/drawing/2014/main" id="{00000000-0008-0000-0200-00004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33</xdr:row>
          <xdr:rowOff>85725</xdr:rowOff>
        </xdr:from>
        <xdr:to>
          <xdr:col>4</xdr:col>
          <xdr:colOff>133350</xdr:colOff>
          <xdr:row>33</xdr:row>
          <xdr:rowOff>342900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2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33</xdr:row>
          <xdr:rowOff>85725</xdr:rowOff>
        </xdr:from>
        <xdr:to>
          <xdr:col>8</xdr:col>
          <xdr:colOff>133350</xdr:colOff>
          <xdr:row>33</xdr:row>
          <xdr:rowOff>342900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2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33</xdr:row>
          <xdr:rowOff>85725</xdr:rowOff>
        </xdr:from>
        <xdr:to>
          <xdr:col>10</xdr:col>
          <xdr:colOff>133350</xdr:colOff>
          <xdr:row>33</xdr:row>
          <xdr:rowOff>342900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2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33</xdr:row>
          <xdr:rowOff>104775</xdr:rowOff>
        </xdr:from>
        <xdr:to>
          <xdr:col>12</xdr:col>
          <xdr:colOff>123825</xdr:colOff>
          <xdr:row>33</xdr:row>
          <xdr:rowOff>352425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33</xdr:row>
          <xdr:rowOff>9525</xdr:rowOff>
        </xdr:from>
        <xdr:to>
          <xdr:col>13</xdr:col>
          <xdr:colOff>114300</xdr:colOff>
          <xdr:row>34</xdr:row>
          <xdr:rowOff>9525</xdr:rowOff>
        </xdr:to>
        <xdr:sp macro="" textlink="">
          <xdr:nvSpPr>
            <xdr:cNvPr id="1099" name="Group Box 75"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36</xdr:row>
          <xdr:rowOff>0</xdr:rowOff>
        </xdr:from>
        <xdr:to>
          <xdr:col>12</xdr:col>
          <xdr:colOff>657225</xdr:colOff>
          <xdr:row>37</xdr:row>
          <xdr:rowOff>381000</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2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42</xdr:row>
          <xdr:rowOff>47625</xdr:rowOff>
        </xdr:from>
        <xdr:to>
          <xdr:col>4</xdr:col>
          <xdr:colOff>152400</xdr:colOff>
          <xdr:row>42</xdr:row>
          <xdr:rowOff>295275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42</xdr:row>
          <xdr:rowOff>47625</xdr:rowOff>
        </xdr:from>
        <xdr:to>
          <xdr:col>7</xdr:col>
          <xdr:colOff>123825</xdr:colOff>
          <xdr:row>42</xdr:row>
          <xdr:rowOff>295275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42</xdr:row>
          <xdr:rowOff>47625</xdr:rowOff>
        </xdr:from>
        <xdr:to>
          <xdr:col>10</xdr:col>
          <xdr:colOff>114300</xdr:colOff>
          <xdr:row>42</xdr:row>
          <xdr:rowOff>295275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43</xdr:row>
          <xdr:rowOff>66675</xdr:rowOff>
        </xdr:from>
        <xdr:to>
          <xdr:col>10</xdr:col>
          <xdr:colOff>114300</xdr:colOff>
          <xdr:row>43</xdr:row>
          <xdr:rowOff>314325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42</xdr:row>
          <xdr:rowOff>47625</xdr:rowOff>
        </xdr:from>
        <xdr:to>
          <xdr:col>12</xdr:col>
          <xdr:colOff>133350</xdr:colOff>
          <xdr:row>42</xdr:row>
          <xdr:rowOff>295275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40</xdr:row>
          <xdr:rowOff>95250</xdr:rowOff>
        </xdr:from>
        <xdr:to>
          <xdr:col>6</xdr:col>
          <xdr:colOff>133350</xdr:colOff>
          <xdr:row>40</xdr:row>
          <xdr:rowOff>342900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40</xdr:row>
          <xdr:rowOff>85725</xdr:rowOff>
        </xdr:from>
        <xdr:to>
          <xdr:col>8</xdr:col>
          <xdr:colOff>133350</xdr:colOff>
          <xdr:row>40</xdr:row>
          <xdr:rowOff>342900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733425</xdr:colOff>
          <xdr:row>40</xdr:row>
          <xdr:rowOff>85725</xdr:rowOff>
        </xdr:from>
        <xdr:to>
          <xdr:col>11</xdr:col>
          <xdr:colOff>133350</xdr:colOff>
          <xdr:row>40</xdr:row>
          <xdr:rowOff>342900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12</xdr:col>
          <xdr:colOff>361950</xdr:colOff>
          <xdr:row>41</xdr:row>
          <xdr:rowOff>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2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41</xdr:row>
          <xdr:rowOff>447675</xdr:rowOff>
        </xdr:from>
        <xdr:to>
          <xdr:col>13</xdr:col>
          <xdr:colOff>514350</xdr:colOff>
          <xdr:row>44</xdr:row>
          <xdr:rowOff>0</xdr:rowOff>
        </xdr:to>
        <xdr:sp macro="" textlink="">
          <xdr:nvSpPr>
            <xdr:cNvPr id="1120" name="Group Box 96" hidden="1">
              <a:extLst>
                <a:ext uri="{63B3BB69-23CF-44E3-9099-C40C66FF867C}">
                  <a14:compatExt spid="_x0000_s1120"/>
                </a:ext>
                <a:ext uri="{FF2B5EF4-FFF2-40B4-BE49-F238E27FC236}">
                  <a16:creationId xmlns:a16="http://schemas.microsoft.com/office/drawing/2014/main" id="{00000000-0008-0000-0200-00006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20</xdr:row>
          <xdr:rowOff>66675</xdr:rowOff>
        </xdr:from>
        <xdr:to>
          <xdr:col>4</xdr:col>
          <xdr:colOff>133350</xdr:colOff>
          <xdr:row>20</xdr:row>
          <xdr:rowOff>314325</xdr:rowOff>
        </xdr:to>
        <xdr:sp macro="" textlink="">
          <xdr:nvSpPr>
            <xdr:cNvPr id="1121" name="Option Button 97" hidden="1">
              <a:extLst>
                <a:ext uri="{63B3BB69-23CF-44E3-9099-C40C66FF867C}">
                  <a14:compatExt spid="_x0000_s1121"/>
                </a:ext>
                <a:ext uri="{FF2B5EF4-FFF2-40B4-BE49-F238E27FC236}">
                  <a16:creationId xmlns:a16="http://schemas.microsoft.com/office/drawing/2014/main" id="{00000000-0008-0000-02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21</xdr:row>
          <xdr:rowOff>57150</xdr:rowOff>
        </xdr:from>
        <xdr:to>
          <xdr:col>4</xdr:col>
          <xdr:colOff>133350</xdr:colOff>
          <xdr:row>21</xdr:row>
          <xdr:rowOff>304800</xdr:rowOff>
        </xdr:to>
        <xdr:sp macro="" textlink="">
          <xdr:nvSpPr>
            <xdr:cNvPr id="1122" name="Option Button 98" hidden="1">
              <a:extLst>
                <a:ext uri="{63B3BB69-23CF-44E3-9099-C40C66FF867C}">
                  <a14:compatExt spid="_x0000_s1122"/>
                </a:ext>
                <a:ext uri="{FF2B5EF4-FFF2-40B4-BE49-F238E27FC236}">
                  <a16:creationId xmlns:a16="http://schemas.microsoft.com/office/drawing/2014/main" id="{00000000-0008-0000-02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76200</xdr:rowOff>
        </xdr:from>
        <xdr:to>
          <xdr:col>4</xdr:col>
          <xdr:colOff>133350</xdr:colOff>
          <xdr:row>22</xdr:row>
          <xdr:rowOff>323850</xdr:rowOff>
        </xdr:to>
        <xdr:sp macro="" textlink="">
          <xdr:nvSpPr>
            <xdr:cNvPr id="1123" name="Option Button 99" hidden="1">
              <a:extLst>
                <a:ext uri="{63B3BB69-23CF-44E3-9099-C40C66FF867C}">
                  <a14:compatExt spid="_x0000_s1123"/>
                </a:ext>
                <a:ext uri="{FF2B5EF4-FFF2-40B4-BE49-F238E27FC236}">
                  <a16:creationId xmlns:a16="http://schemas.microsoft.com/office/drawing/2014/main" id="{00000000-0008-0000-02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20</xdr:row>
          <xdr:rowOff>57150</xdr:rowOff>
        </xdr:from>
        <xdr:to>
          <xdr:col>7</xdr:col>
          <xdr:colOff>133350</xdr:colOff>
          <xdr:row>20</xdr:row>
          <xdr:rowOff>304800</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2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21</xdr:row>
          <xdr:rowOff>76200</xdr:rowOff>
        </xdr:from>
        <xdr:to>
          <xdr:col>7</xdr:col>
          <xdr:colOff>123825</xdr:colOff>
          <xdr:row>21</xdr:row>
          <xdr:rowOff>323850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2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22</xdr:row>
          <xdr:rowOff>57150</xdr:rowOff>
        </xdr:from>
        <xdr:to>
          <xdr:col>7</xdr:col>
          <xdr:colOff>123825</xdr:colOff>
          <xdr:row>22</xdr:row>
          <xdr:rowOff>304800</xdr:rowOff>
        </xdr:to>
        <xdr:sp macro="" textlink="">
          <xdr:nvSpPr>
            <xdr:cNvPr id="1126" name="Option Button 102" hidden="1">
              <a:extLst>
                <a:ext uri="{63B3BB69-23CF-44E3-9099-C40C66FF867C}">
                  <a14:compatExt spid="_x0000_s1126"/>
                </a:ext>
                <a:ext uri="{FF2B5EF4-FFF2-40B4-BE49-F238E27FC236}">
                  <a16:creationId xmlns:a16="http://schemas.microsoft.com/office/drawing/2014/main" id="{00000000-0008-0000-02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20</xdr:row>
          <xdr:rowOff>76200</xdr:rowOff>
        </xdr:from>
        <xdr:to>
          <xdr:col>10</xdr:col>
          <xdr:colOff>123825</xdr:colOff>
          <xdr:row>20</xdr:row>
          <xdr:rowOff>323850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2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21</xdr:row>
          <xdr:rowOff>57150</xdr:rowOff>
        </xdr:from>
        <xdr:to>
          <xdr:col>10</xdr:col>
          <xdr:colOff>123825</xdr:colOff>
          <xdr:row>21</xdr:row>
          <xdr:rowOff>304800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2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20</xdr:row>
          <xdr:rowOff>57150</xdr:rowOff>
        </xdr:from>
        <xdr:to>
          <xdr:col>12</xdr:col>
          <xdr:colOff>152400</xdr:colOff>
          <xdr:row>20</xdr:row>
          <xdr:rowOff>314325</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2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21</xdr:row>
          <xdr:rowOff>47625</xdr:rowOff>
        </xdr:from>
        <xdr:to>
          <xdr:col>12</xdr:col>
          <xdr:colOff>133350</xdr:colOff>
          <xdr:row>21</xdr:row>
          <xdr:rowOff>304800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2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66675</xdr:rowOff>
        </xdr:from>
        <xdr:to>
          <xdr:col>4</xdr:col>
          <xdr:colOff>133350</xdr:colOff>
          <xdr:row>23</xdr:row>
          <xdr:rowOff>314325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2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24</xdr:row>
          <xdr:rowOff>57150</xdr:rowOff>
        </xdr:from>
        <xdr:to>
          <xdr:col>4</xdr:col>
          <xdr:colOff>133350</xdr:colOff>
          <xdr:row>24</xdr:row>
          <xdr:rowOff>304800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2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76200</xdr:rowOff>
        </xdr:from>
        <xdr:to>
          <xdr:col>4</xdr:col>
          <xdr:colOff>133350</xdr:colOff>
          <xdr:row>25</xdr:row>
          <xdr:rowOff>323850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2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23</xdr:row>
          <xdr:rowOff>57150</xdr:rowOff>
        </xdr:from>
        <xdr:to>
          <xdr:col>6</xdr:col>
          <xdr:colOff>76200</xdr:colOff>
          <xdr:row>23</xdr:row>
          <xdr:rowOff>304800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2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24</xdr:row>
          <xdr:rowOff>76200</xdr:rowOff>
        </xdr:from>
        <xdr:to>
          <xdr:col>6</xdr:col>
          <xdr:colOff>66675</xdr:colOff>
          <xdr:row>24</xdr:row>
          <xdr:rowOff>323850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2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25</xdr:row>
          <xdr:rowOff>57150</xdr:rowOff>
        </xdr:from>
        <xdr:to>
          <xdr:col>6</xdr:col>
          <xdr:colOff>66675</xdr:colOff>
          <xdr:row>25</xdr:row>
          <xdr:rowOff>304800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2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23</xdr:row>
          <xdr:rowOff>76200</xdr:rowOff>
        </xdr:from>
        <xdr:to>
          <xdr:col>8</xdr:col>
          <xdr:colOff>704850</xdr:colOff>
          <xdr:row>23</xdr:row>
          <xdr:rowOff>323850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2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24</xdr:row>
          <xdr:rowOff>57150</xdr:rowOff>
        </xdr:from>
        <xdr:to>
          <xdr:col>8</xdr:col>
          <xdr:colOff>704850</xdr:colOff>
          <xdr:row>24</xdr:row>
          <xdr:rowOff>304800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2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25</xdr:row>
          <xdr:rowOff>57150</xdr:rowOff>
        </xdr:from>
        <xdr:to>
          <xdr:col>8</xdr:col>
          <xdr:colOff>704850</xdr:colOff>
          <xdr:row>25</xdr:row>
          <xdr:rowOff>304800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2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657225</xdr:colOff>
          <xdr:row>25</xdr:row>
          <xdr:rowOff>47625</xdr:rowOff>
        </xdr:from>
        <xdr:to>
          <xdr:col>11</xdr:col>
          <xdr:colOff>76200</xdr:colOff>
          <xdr:row>25</xdr:row>
          <xdr:rowOff>304800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2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657225</xdr:colOff>
          <xdr:row>23</xdr:row>
          <xdr:rowOff>47625</xdr:rowOff>
        </xdr:from>
        <xdr:to>
          <xdr:col>11</xdr:col>
          <xdr:colOff>66675</xdr:colOff>
          <xdr:row>23</xdr:row>
          <xdr:rowOff>304800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2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25</xdr:row>
          <xdr:rowOff>47625</xdr:rowOff>
        </xdr:from>
        <xdr:to>
          <xdr:col>12</xdr:col>
          <xdr:colOff>133350</xdr:colOff>
          <xdr:row>25</xdr:row>
          <xdr:rowOff>304800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2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36</xdr:row>
          <xdr:rowOff>66675</xdr:rowOff>
        </xdr:from>
        <xdr:to>
          <xdr:col>4</xdr:col>
          <xdr:colOff>152400</xdr:colOff>
          <xdr:row>36</xdr:row>
          <xdr:rowOff>314325</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2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37</xdr:row>
          <xdr:rowOff>57150</xdr:rowOff>
        </xdr:from>
        <xdr:to>
          <xdr:col>4</xdr:col>
          <xdr:colOff>133350</xdr:colOff>
          <xdr:row>37</xdr:row>
          <xdr:rowOff>304800</xdr:rowOff>
        </xdr:to>
        <xdr:sp macro="" textlink="">
          <xdr:nvSpPr>
            <xdr:cNvPr id="1147" name="Option Button 123" hidden="1">
              <a:extLst>
                <a:ext uri="{63B3BB69-23CF-44E3-9099-C40C66FF867C}">
                  <a14:compatExt spid="_x0000_s1147"/>
                </a:ext>
                <a:ext uri="{FF2B5EF4-FFF2-40B4-BE49-F238E27FC236}">
                  <a16:creationId xmlns:a16="http://schemas.microsoft.com/office/drawing/2014/main" id="{00000000-0008-0000-02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36</xdr:row>
          <xdr:rowOff>47625</xdr:rowOff>
        </xdr:from>
        <xdr:to>
          <xdr:col>6</xdr:col>
          <xdr:colOff>133350</xdr:colOff>
          <xdr:row>36</xdr:row>
          <xdr:rowOff>295275</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2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37</xdr:row>
          <xdr:rowOff>66675</xdr:rowOff>
        </xdr:from>
        <xdr:to>
          <xdr:col>6</xdr:col>
          <xdr:colOff>133350</xdr:colOff>
          <xdr:row>37</xdr:row>
          <xdr:rowOff>314325</xdr:rowOff>
        </xdr:to>
        <xdr:sp macro="" textlink="">
          <xdr:nvSpPr>
            <xdr:cNvPr id="1149" name="Option Button 125" hidden="1">
              <a:extLst>
                <a:ext uri="{63B3BB69-23CF-44E3-9099-C40C66FF867C}">
                  <a14:compatExt spid="_x0000_s1149"/>
                </a:ext>
                <a:ext uri="{FF2B5EF4-FFF2-40B4-BE49-F238E27FC236}">
                  <a16:creationId xmlns:a16="http://schemas.microsoft.com/office/drawing/2014/main" id="{00000000-0008-0000-02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36</xdr:row>
          <xdr:rowOff>57150</xdr:rowOff>
        </xdr:from>
        <xdr:to>
          <xdr:col>9</xdr:col>
          <xdr:colOff>123825</xdr:colOff>
          <xdr:row>36</xdr:row>
          <xdr:rowOff>304800</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628650</xdr:colOff>
          <xdr:row>37</xdr:row>
          <xdr:rowOff>57150</xdr:rowOff>
        </xdr:from>
        <xdr:to>
          <xdr:col>9</xdr:col>
          <xdr:colOff>123825</xdr:colOff>
          <xdr:row>37</xdr:row>
          <xdr:rowOff>314325</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2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619125</xdr:colOff>
          <xdr:row>36</xdr:row>
          <xdr:rowOff>57150</xdr:rowOff>
        </xdr:from>
        <xdr:to>
          <xdr:col>12</xdr:col>
          <xdr:colOff>114300</xdr:colOff>
          <xdr:row>36</xdr:row>
          <xdr:rowOff>323850</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37</xdr:row>
          <xdr:rowOff>47625</xdr:rowOff>
        </xdr:from>
        <xdr:to>
          <xdr:col>12</xdr:col>
          <xdr:colOff>133350</xdr:colOff>
          <xdr:row>37</xdr:row>
          <xdr:rowOff>314325</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24</xdr:row>
          <xdr:rowOff>57150</xdr:rowOff>
        </xdr:from>
        <xdr:to>
          <xdr:col>11</xdr:col>
          <xdr:colOff>57150</xdr:colOff>
          <xdr:row>24</xdr:row>
          <xdr:rowOff>304800</xdr:rowOff>
        </xdr:to>
        <xdr:sp macro="" textlink="">
          <xdr:nvSpPr>
            <xdr:cNvPr id="1186" name="Option Button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104775</xdr:rowOff>
        </xdr:from>
        <xdr:to>
          <xdr:col>4</xdr:col>
          <xdr:colOff>542925</xdr:colOff>
          <xdr:row>9</xdr:row>
          <xdr:rowOff>352425</xdr:rowOff>
        </xdr:to>
        <xdr:sp macro="" textlink="">
          <xdr:nvSpPr>
            <xdr:cNvPr id="1194" name="Option Button 170" hidden="1">
              <a:extLst>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342900</xdr:rowOff>
        </xdr:from>
        <xdr:to>
          <xdr:col>4</xdr:col>
          <xdr:colOff>542925</xdr:colOff>
          <xdr:row>9</xdr:row>
          <xdr:rowOff>590550</xdr:rowOff>
        </xdr:to>
        <xdr:sp macro="" textlink="">
          <xdr:nvSpPr>
            <xdr:cNvPr id="1195" name="Option Button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590550</xdr:rowOff>
        </xdr:from>
        <xdr:to>
          <xdr:col>4</xdr:col>
          <xdr:colOff>685800</xdr:colOff>
          <xdr:row>9</xdr:row>
          <xdr:rowOff>838200</xdr:rowOff>
        </xdr:to>
        <xdr:sp macro="" textlink="">
          <xdr:nvSpPr>
            <xdr:cNvPr id="1196" name="Option Button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800100</xdr:rowOff>
        </xdr:from>
        <xdr:to>
          <xdr:col>4</xdr:col>
          <xdr:colOff>323850</xdr:colOff>
          <xdr:row>9</xdr:row>
          <xdr:rowOff>1038225</xdr:rowOff>
        </xdr:to>
        <xdr:sp macro="" textlink="">
          <xdr:nvSpPr>
            <xdr:cNvPr id="1197" name="Option Button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1047750</xdr:rowOff>
        </xdr:from>
        <xdr:to>
          <xdr:col>4</xdr:col>
          <xdr:colOff>504825</xdr:colOff>
          <xdr:row>9</xdr:row>
          <xdr:rowOff>1285875</xdr:rowOff>
        </xdr:to>
        <xdr:sp macro="" textlink="">
          <xdr:nvSpPr>
            <xdr:cNvPr id="1198" name="Option Button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1295400</xdr:rowOff>
        </xdr:from>
        <xdr:to>
          <xdr:col>4</xdr:col>
          <xdr:colOff>542925</xdr:colOff>
          <xdr:row>9</xdr:row>
          <xdr:rowOff>1543050</xdr:rowOff>
        </xdr:to>
        <xdr:sp macro="" textlink="">
          <xdr:nvSpPr>
            <xdr:cNvPr id="1199" name="Option Button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軽費老人ホーム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1543050</xdr:rowOff>
        </xdr:from>
        <xdr:to>
          <xdr:col>4</xdr:col>
          <xdr:colOff>542925</xdr:colOff>
          <xdr:row>9</xdr:row>
          <xdr:rowOff>1781175</xdr:rowOff>
        </xdr:to>
        <xdr:sp macro="" textlink="">
          <xdr:nvSpPr>
            <xdr:cNvPr id="1200" name="Option Button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有料老人ホーム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1790700</xdr:rowOff>
        </xdr:from>
        <xdr:to>
          <xdr:col>5</xdr:col>
          <xdr:colOff>123825</xdr:colOff>
          <xdr:row>9</xdr:row>
          <xdr:rowOff>2028825</xdr:rowOff>
        </xdr:to>
        <xdr:sp macro="" textlink="">
          <xdr:nvSpPr>
            <xdr:cNvPr id="1201" name="Option Button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サービス付き高齢者向け住宅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2038350</xdr:rowOff>
        </xdr:from>
        <xdr:to>
          <xdr:col>6</xdr:col>
          <xdr:colOff>514350</xdr:colOff>
          <xdr:row>9</xdr:row>
          <xdr:rowOff>2276475</xdr:rowOff>
        </xdr:to>
        <xdr:sp macro="" textlink="">
          <xdr:nvSpPr>
            <xdr:cNvPr id="1202" name="Option Button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地域密着型介護老人福祉施設入所者生活介護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104775</xdr:rowOff>
        </xdr:from>
        <xdr:to>
          <xdr:col>6</xdr:col>
          <xdr:colOff>609600</xdr:colOff>
          <xdr:row>9</xdr:row>
          <xdr:rowOff>342900</xdr:rowOff>
        </xdr:to>
        <xdr:sp macro="" textlink="">
          <xdr:nvSpPr>
            <xdr:cNvPr id="1203" name="Option Button 179" hidden="1">
              <a:extLst>
                <a:ext uri="{63B3BB69-23CF-44E3-9099-C40C66FF867C}">
                  <a14:compatExt spid="_x0000_s1203"/>
                </a:ext>
                <a:ext uri="{FF2B5EF4-FFF2-40B4-BE49-F238E27FC236}">
                  <a16:creationId xmlns:a16="http://schemas.microsoft.com/office/drawing/2014/main" id="{00000000-0008-0000-02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訪問介護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342900</xdr:rowOff>
        </xdr:from>
        <xdr:to>
          <xdr:col>6</xdr:col>
          <xdr:colOff>590550</xdr:colOff>
          <xdr:row>9</xdr:row>
          <xdr:rowOff>581025</xdr:rowOff>
        </xdr:to>
        <xdr:sp macro="" textlink="">
          <xdr:nvSpPr>
            <xdr:cNvPr id="1204" name="Option Button 180" hidden="1">
              <a:extLst>
                <a:ext uri="{63B3BB69-23CF-44E3-9099-C40C66FF867C}">
                  <a14:compatExt spid="_x0000_s1204"/>
                </a:ext>
                <a:ext uri="{FF2B5EF4-FFF2-40B4-BE49-F238E27FC236}">
                  <a16:creationId xmlns:a16="http://schemas.microsoft.com/office/drawing/2014/main" id="{00000000-0008-0000-02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訪問入浴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581025</xdr:rowOff>
        </xdr:from>
        <xdr:to>
          <xdr:col>6</xdr:col>
          <xdr:colOff>590550</xdr:colOff>
          <xdr:row>9</xdr:row>
          <xdr:rowOff>819150</xdr:rowOff>
        </xdr:to>
        <xdr:sp macro="" textlink="">
          <xdr:nvSpPr>
            <xdr:cNvPr id="1205" name="Option Button 181" hidden="1">
              <a:extLst>
                <a:ext uri="{63B3BB69-23CF-44E3-9099-C40C66FF867C}">
                  <a14:compatExt spid="_x0000_s1205"/>
                </a:ext>
                <a:ext uri="{FF2B5EF4-FFF2-40B4-BE49-F238E27FC236}">
                  <a16:creationId xmlns:a16="http://schemas.microsoft.com/office/drawing/2014/main" id="{00000000-0008-0000-02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訪問看護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809625</xdr:rowOff>
        </xdr:from>
        <xdr:to>
          <xdr:col>6</xdr:col>
          <xdr:colOff>666750</xdr:colOff>
          <xdr:row>9</xdr:row>
          <xdr:rowOff>1047750</xdr:rowOff>
        </xdr:to>
        <xdr:sp macro="" textlink="">
          <xdr:nvSpPr>
            <xdr:cNvPr id="1206" name="Option Button 182" hidden="1">
              <a:extLst>
                <a:ext uri="{63B3BB69-23CF-44E3-9099-C40C66FF867C}">
                  <a14:compatExt spid="_x0000_s1206"/>
                </a:ext>
                <a:ext uri="{FF2B5EF4-FFF2-40B4-BE49-F238E27FC236}">
                  <a16:creationId xmlns:a16="http://schemas.microsoft.com/office/drawing/2014/main" id="{00000000-0008-0000-02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訪問リハビリ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1047750</xdr:rowOff>
        </xdr:from>
        <xdr:to>
          <xdr:col>8</xdr:col>
          <xdr:colOff>809625</xdr:colOff>
          <xdr:row>9</xdr:row>
          <xdr:rowOff>1285875</xdr:rowOff>
        </xdr:to>
        <xdr:sp macro="" textlink="">
          <xdr:nvSpPr>
            <xdr:cNvPr id="1208" name="Option Button 184" hidden="1">
              <a:extLst>
                <a:ext uri="{63B3BB69-23CF-44E3-9099-C40C66FF867C}">
                  <a14:compatExt spid="_x0000_s1208"/>
                </a:ext>
                <a:ext uri="{FF2B5EF4-FFF2-40B4-BE49-F238E27FC236}">
                  <a16:creationId xmlns:a16="http://schemas.microsoft.com/office/drawing/2014/main" id="{00000000-0008-0000-02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養護老人ホーム（特定施設入居者生活介護）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1285875</xdr:rowOff>
        </xdr:from>
        <xdr:to>
          <xdr:col>9</xdr:col>
          <xdr:colOff>9525</xdr:colOff>
          <xdr:row>9</xdr:row>
          <xdr:rowOff>1533525</xdr:rowOff>
        </xdr:to>
        <xdr:sp macro="" textlink="">
          <xdr:nvSpPr>
            <xdr:cNvPr id="1209" name="Option Button 185" hidden="1">
              <a:extLst>
                <a:ext uri="{63B3BB69-23CF-44E3-9099-C40C66FF867C}">
                  <a14:compatExt spid="_x0000_s1209"/>
                </a:ext>
                <a:ext uri="{FF2B5EF4-FFF2-40B4-BE49-F238E27FC236}">
                  <a16:creationId xmlns:a16="http://schemas.microsoft.com/office/drawing/2014/main" id="{00000000-0008-0000-02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軽費老人ホーム（特定施設入居者生活介護）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1514475</xdr:rowOff>
        </xdr:from>
        <xdr:to>
          <xdr:col>9</xdr:col>
          <xdr:colOff>28575</xdr:colOff>
          <xdr:row>9</xdr:row>
          <xdr:rowOff>1752600</xdr:rowOff>
        </xdr:to>
        <xdr:sp macro="" textlink="">
          <xdr:nvSpPr>
            <xdr:cNvPr id="1210" name="Option Button 186" hidden="1">
              <a:extLst>
                <a:ext uri="{63B3BB69-23CF-44E3-9099-C40C66FF867C}">
                  <a14:compatExt spid="_x0000_s1210"/>
                </a:ext>
                <a:ext uri="{FF2B5EF4-FFF2-40B4-BE49-F238E27FC236}">
                  <a16:creationId xmlns:a16="http://schemas.microsoft.com/office/drawing/2014/main" id="{00000000-0008-0000-02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有料老人ホーム（特定施設入居者生活介護）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9</xdr:row>
          <xdr:rowOff>1781175</xdr:rowOff>
        </xdr:from>
        <xdr:to>
          <xdr:col>9</xdr:col>
          <xdr:colOff>590550</xdr:colOff>
          <xdr:row>9</xdr:row>
          <xdr:rowOff>2019300</xdr:rowOff>
        </xdr:to>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2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サービス付き高齢者向け住宅（特定施設入居者生活介護）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xdr:row>
          <xdr:rowOff>104775</xdr:rowOff>
        </xdr:from>
        <xdr:to>
          <xdr:col>8</xdr:col>
          <xdr:colOff>819150</xdr:colOff>
          <xdr:row>9</xdr:row>
          <xdr:rowOff>352425</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2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通所介護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xdr:row>
          <xdr:rowOff>342900</xdr:rowOff>
        </xdr:from>
        <xdr:to>
          <xdr:col>9</xdr:col>
          <xdr:colOff>57150</xdr:colOff>
          <xdr:row>9</xdr:row>
          <xdr:rowOff>581025</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2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通所リハビリ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xdr:row>
          <xdr:rowOff>581025</xdr:rowOff>
        </xdr:from>
        <xdr:to>
          <xdr:col>9</xdr:col>
          <xdr:colOff>285750</xdr:colOff>
          <xdr:row>9</xdr:row>
          <xdr:rowOff>819150</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2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居宅介護支援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xdr:row>
          <xdr:rowOff>819150</xdr:rowOff>
        </xdr:from>
        <xdr:to>
          <xdr:col>9</xdr:col>
          <xdr:colOff>171450</xdr:colOff>
          <xdr:row>9</xdr:row>
          <xdr:rowOff>1057275</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2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介護予防支援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xdr:row>
          <xdr:rowOff>2019300</xdr:rowOff>
        </xdr:from>
        <xdr:to>
          <xdr:col>10</xdr:col>
          <xdr:colOff>647700</xdr:colOff>
          <xdr:row>9</xdr:row>
          <xdr:rowOff>2257425</xdr:rowOff>
        </xdr:to>
        <xdr:sp macro="" textlink="">
          <xdr:nvSpPr>
            <xdr:cNvPr id="1220" name="Option Button 196" hidden="1">
              <a:extLst>
                <a:ext uri="{63B3BB69-23CF-44E3-9099-C40C66FF867C}">
                  <a14:compatExt spid="_x0000_s1220"/>
                </a:ext>
                <a:ext uri="{FF2B5EF4-FFF2-40B4-BE49-F238E27FC236}">
                  <a16:creationId xmlns:a16="http://schemas.microsoft.com/office/drawing/2014/main" id="{00000000-0008-0000-02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地域密着型特定施設入居者生活介護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95250</xdr:rowOff>
        </xdr:from>
        <xdr:to>
          <xdr:col>11</xdr:col>
          <xdr:colOff>609600</xdr:colOff>
          <xdr:row>9</xdr:row>
          <xdr:rowOff>333375</xdr:rowOff>
        </xdr:to>
        <xdr:sp macro="" textlink="">
          <xdr:nvSpPr>
            <xdr:cNvPr id="1221" name="Option Button 197" hidden="1">
              <a:extLst>
                <a:ext uri="{63B3BB69-23CF-44E3-9099-C40C66FF867C}">
                  <a14:compatExt spid="_x0000_s1221"/>
                </a:ext>
                <a:ext uri="{FF2B5EF4-FFF2-40B4-BE49-F238E27FC236}">
                  <a16:creationId xmlns:a16="http://schemas.microsoft.com/office/drawing/2014/main" id="{00000000-0008-0000-02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夜間対応型訪問介護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333375</xdr:rowOff>
        </xdr:from>
        <xdr:to>
          <xdr:col>11</xdr:col>
          <xdr:colOff>600075</xdr:colOff>
          <xdr:row>9</xdr:row>
          <xdr:rowOff>581025</xdr:rowOff>
        </xdr:to>
        <xdr:sp macro="" textlink="">
          <xdr:nvSpPr>
            <xdr:cNvPr id="1222" name="Option Button 198" hidden="1">
              <a:extLst>
                <a:ext uri="{63B3BB69-23CF-44E3-9099-C40C66FF867C}">
                  <a14:compatExt spid="_x0000_s1222"/>
                </a:ext>
                <a:ext uri="{FF2B5EF4-FFF2-40B4-BE49-F238E27FC236}">
                  <a16:creationId xmlns:a16="http://schemas.microsoft.com/office/drawing/2014/main" id="{00000000-0008-0000-02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地域密着型通所介護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581025</xdr:rowOff>
        </xdr:from>
        <xdr:to>
          <xdr:col>11</xdr:col>
          <xdr:colOff>371475</xdr:colOff>
          <xdr:row>9</xdr:row>
          <xdr:rowOff>819150</xdr:rowOff>
        </xdr:to>
        <xdr:sp macro="" textlink="">
          <xdr:nvSpPr>
            <xdr:cNvPr id="1223" name="Option Button 199" hidden="1">
              <a:extLst>
                <a:ext uri="{63B3BB69-23CF-44E3-9099-C40C66FF867C}">
                  <a14:compatExt spid="_x0000_s1223"/>
                </a:ext>
                <a:ext uri="{FF2B5EF4-FFF2-40B4-BE49-F238E27FC236}">
                  <a16:creationId xmlns:a16="http://schemas.microsoft.com/office/drawing/2014/main" id="{00000000-0008-0000-02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療養型通所介護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819150</xdr:rowOff>
        </xdr:from>
        <xdr:to>
          <xdr:col>11</xdr:col>
          <xdr:colOff>476250</xdr:colOff>
          <xdr:row>9</xdr:row>
          <xdr:rowOff>1066800</xdr:rowOff>
        </xdr:to>
        <xdr:sp macro="" textlink="">
          <xdr:nvSpPr>
            <xdr:cNvPr id="1224" name="Option Button 200" hidden="1">
              <a:extLst>
                <a:ext uri="{63B3BB69-23CF-44E3-9099-C40C66FF867C}">
                  <a14:compatExt spid="_x0000_s1224"/>
                </a:ext>
                <a:ext uri="{FF2B5EF4-FFF2-40B4-BE49-F238E27FC236}">
                  <a16:creationId xmlns:a16="http://schemas.microsoft.com/office/drawing/2014/main" id="{00000000-0008-0000-02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短期入所生活介護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1066800</xdr:rowOff>
        </xdr:from>
        <xdr:to>
          <xdr:col>11</xdr:col>
          <xdr:colOff>495300</xdr:colOff>
          <xdr:row>9</xdr:row>
          <xdr:rowOff>1304925</xdr:rowOff>
        </xdr:to>
        <xdr:sp macro="" textlink="">
          <xdr:nvSpPr>
            <xdr:cNvPr id="1225" name="Option Button 201" hidden="1">
              <a:extLst>
                <a:ext uri="{63B3BB69-23CF-44E3-9099-C40C66FF867C}">
                  <a14:compatExt spid="_x0000_s1225"/>
                </a:ext>
                <a:ext uri="{FF2B5EF4-FFF2-40B4-BE49-F238E27FC236}">
                  <a16:creationId xmlns:a16="http://schemas.microsoft.com/office/drawing/2014/main" id="{00000000-0008-0000-02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短期入所療養介護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1314450</xdr:rowOff>
        </xdr:from>
        <xdr:to>
          <xdr:col>11</xdr:col>
          <xdr:colOff>514350</xdr:colOff>
          <xdr:row>9</xdr:row>
          <xdr:rowOff>1562100</xdr:rowOff>
        </xdr:to>
        <xdr:sp macro="" textlink="">
          <xdr:nvSpPr>
            <xdr:cNvPr id="1226" name="Option Button 202" hidden="1">
              <a:extLst>
                <a:ext uri="{63B3BB69-23CF-44E3-9099-C40C66FF867C}">
                  <a14:compatExt spid="_x0000_s1226"/>
                </a:ext>
                <a:ext uri="{FF2B5EF4-FFF2-40B4-BE49-F238E27FC236}">
                  <a16:creationId xmlns:a16="http://schemas.microsoft.com/office/drawing/2014/main" id="{00000000-0008-0000-02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居宅療養管理指導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1533525</xdr:rowOff>
        </xdr:from>
        <xdr:to>
          <xdr:col>12</xdr:col>
          <xdr:colOff>542925</xdr:colOff>
          <xdr:row>9</xdr:row>
          <xdr:rowOff>1771650</xdr:rowOff>
        </xdr:to>
        <xdr:sp macro="" textlink="">
          <xdr:nvSpPr>
            <xdr:cNvPr id="1227" name="Option Button 203" hidden="1">
              <a:extLst>
                <a:ext uri="{63B3BB69-23CF-44E3-9099-C40C66FF867C}">
                  <a14:compatExt spid="_x0000_s1227"/>
                </a:ext>
                <a:ext uri="{FF2B5EF4-FFF2-40B4-BE49-F238E27FC236}">
                  <a16:creationId xmlns:a16="http://schemas.microsoft.com/office/drawing/2014/main" id="{00000000-0008-0000-02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定期巡回・随時対応型訪問介護看護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xdr:row>
          <xdr:rowOff>1800225</xdr:rowOff>
        </xdr:from>
        <xdr:to>
          <xdr:col>12</xdr:col>
          <xdr:colOff>9525</xdr:colOff>
          <xdr:row>9</xdr:row>
          <xdr:rowOff>2038350</xdr:rowOff>
        </xdr:to>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2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小規模多機能型居宅介護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xdr:row>
          <xdr:rowOff>85725</xdr:rowOff>
        </xdr:from>
        <xdr:to>
          <xdr:col>14</xdr:col>
          <xdr:colOff>542925</xdr:colOff>
          <xdr:row>9</xdr:row>
          <xdr:rowOff>333375</xdr:rowOff>
        </xdr:to>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2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看護小規模多機能型居宅介護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xdr:row>
          <xdr:rowOff>323850</xdr:rowOff>
        </xdr:from>
        <xdr:to>
          <xdr:col>14</xdr:col>
          <xdr:colOff>533400</xdr:colOff>
          <xdr:row>9</xdr:row>
          <xdr:rowOff>571500</xdr:rowOff>
        </xdr:to>
        <xdr:sp macro="" textlink="">
          <xdr:nvSpPr>
            <xdr:cNvPr id="1231" name="Option Button 207" hidden="1">
              <a:extLst>
                <a:ext uri="{63B3BB69-23CF-44E3-9099-C40C66FF867C}">
                  <a14:compatExt spid="_x0000_s1231"/>
                </a:ext>
                <a:ext uri="{FF2B5EF4-FFF2-40B4-BE49-F238E27FC236}">
                  <a16:creationId xmlns:a16="http://schemas.microsoft.com/office/drawing/2014/main" id="{00000000-0008-0000-02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認知症対応型共同生活介護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xdr:row>
          <xdr:rowOff>561975</xdr:rowOff>
        </xdr:from>
        <xdr:to>
          <xdr:col>14</xdr:col>
          <xdr:colOff>342900</xdr:colOff>
          <xdr:row>9</xdr:row>
          <xdr:rowOff>809625</xdr:rowOff>
        </xdr:to>
        <xdr:sp macro="" textlink="">
          <xdr:nvSpPr>
            <xdr:cNvPr id="1232" name="Option Button 208" hidden="1">
              <a:extLst>
                <a:ext uri="{63B3BB69-23CF-44E3-9099-C40C66FF867C}">
                  <a14:compatExt spid="_x0000_s1232"/>
                </a:ext>
                <a:ext uri="{FF2B5EF4-FFF2-40B4-BE49-F238E27FC236}">
                  <a16:creationId xmlns:a16="http://schemas.microsoft.com/office/drawing/2014/main" id="{00000000-0008-0000-02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認知症対応型通所介護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xdr:row>
          <xdr:rowOff>800100</xdr:rowOff>
        </xdr:from>
        <xdr:to>
          <xdr:col>13</xdr:col>
          <xdr:colOff>571500</xdr:colOff>
          <xdr:row>9</xdr:row>
          <xdr:rowOff>1047750</xdr:rowOff>
        </xdr:to>
        <xdr:sp macro="" textlink="">
          <xdr:nvSpPr>
            <xdr:cNvPr id="1233" name="Option Button 209" hidden="1">
              <a:extLst>
                <a:ext uri="{63B3BB69-23CF-44E3-9099-C40C66FF867C}">
                  <a14:compatExt spid="_x0000_s1233"/>
                </a:ext>
                <a:ext uri="{FF2B5EF4-FFF2-40B4-BE49-F238E27FC236}">
                  <a16:creationId xmlns:a16="http://schemas.microsoft.com/office/drawing/2014/main" id="{00000000-0008-0000-02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福祉用具貸与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xdr:row>
          <xdr:rowOff>1038225</xdr:rowOff>
        </xdr:from>
        <xdr:to>
          <xdr:col>14</xdr:col>
          <xdr:colOff>9525</xdr:colOff>
          <xdr:row>9</xdr:row>
          <xdr:rowOff>1285875</xdr:rowOff>
        </xdr:to>
        <xdr:sp macro="" textlink="">
          <xdr:nvSpPr>
            <xdr:cNvPr id="1235" name="Option Button 211" hidden="1">
              <a:extLst>
                <a:ext uri="{63B3BB69-23CF-44E3-9099-C40C66FF867C}">
                  <a14:compatExt spid="_x0000_s1235"/>
                </a:ext>
                <a:ext uri="{FF2B5EF4-FFF2-40B4-BE49-F238E27FC236}">
                  <a16:creationId xmlns:a16="http://schemas.microsoft.com/office/drawing/2014/main" id="{00000000-0008-0000-02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特定福祉用具販売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xdr:row>
          <xdr:rowOff>1276350</xdr:rowOff>
        </xdr:from>
        <xdr:to>
          <xdr:col>13</xdr:col>
          <xdr:colOff>133350</xdr:colOff>
          <xdr:row>9</xdr:row>
          <xdr:rowOff>1524000</xdr:rowOff>
        </xdr:to>
        <xdr:sp macro="" textlink="">
          <xdr:nvSpPr>
            <xdr:cNvPr id="1236" name="Option Button 212" hidden="1">
              <a:extLst>
                <a:ext uri="{63B3BB69-23CF-44E3-9099-C40C66FF867C}">
                  <a14:compatExt spid="_x0000_s1236"/>
                </a:ext>
                <a:ext uri="{FF2B5EF4-FFF2-40B4-BE49-F238E27FC236}">
                  <a16:creationId xmlns:a16="http://schemas.microsoft.com/office/drawing/2014/main" id="{00000000-0008-0000-02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9</xdr:row>
          <xdr:rowOff>9525</xdr:rowOff>
        </xdr:from>
        <xdr:to>
          <xdr:col>15</xdr:col>
          <xdr:colOff>9525</xdr:colOff>
          <xdr:row>9</xdr:row>
          <xdr:rowOff>2352675</xdr:rowOff>
        </xdr:to>
        <xdr:sp macro="" textlink="">
          <xdr:nvSpPr>
            <xdr:cNvPr id="1247" name="Group Box 223" hidden="1">
              <a:extLst>
                <a:ext uri="{63B3BB69-23CF-44E3-9099-C40C66FF867C}">
                  <a14:compatExt spid="_x0000_s1247"/>
                </a:ext>
                <a:ext uri="{FF2B5EF4-FFF2-40B4-BE49-F238E27FC236}">
                  <a16:creationId xmlns:a16="http://schemas.microsoft.com/office/drawing/2014/main" id="{00000000-0008-0000-0200-0000D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223</a:t>
              </a:r>
            </a:p>
          </xdr:txBody>
        </xdr:sp>
        <xdr:clientData/>
      </xdr:twoCellAnchor>
    </mc:Choice>
    <mc:Fallback/>
  </mc:AlternateContent>
  <xdr:oneCellAnchor>
    <xdr:from>
      <xdr:col>13</xdr:col>
      <xdr:colOff>63500</xdr:colOff>
      <xdr:row>9</xdr:row>
      <xdr:rowOff>1248833</xdr:rowOff>
    </xdr:from>
    <xdr:ext cx="1248833" cy="29633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096500" y="4360333"/>
          <a:ext cx="1248833" cy="296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baseline="0"/>
            <a:t>                               </a:t>
          </a:r>
          <a:r>
            <a:rPr kumimoji="1" lang="en-US" altLang="ja-JP" sz="1100" baseline="0"/>
            <a:t>)</a:t>
          </a:r>
        </a:p>
        <a:p>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14</xdr:col>
      <xdr:colOff>19050</xdr:colOff>
      <xdr:row>2</xdr:row>
      <xdr:rowOff>19050</xdr:rowOff>
    </xdr:from>
    <xdr:to>
      <xdr:col>25</xdr:col>
      <xdr:colOff>32808</xdr:colOff>
      <xdr:row>3</xdr:row>
      <xdr:rowOff>19050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2934950" y="581025"/>
          <a:ext cx="8138583" cy="39052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18"/>
  <sheetViews>
    <sheetView zoomScaleNormal="100" workbookViewId="0">
      <selection activeCell="C14" sqref="C14"/>
    </sheetView>
  </sheetViews>
  <sheetFormatPr defaultRowHeight="13.5"/>
  <cols>
    <col min="1" max="1" width="17.25" style="64" bestFit="1" customWidth="1"/>
    <col min="2" max="2" width="11.625" style="64" bestFit="1" customWidth="1"/>
    <col min="3" max="3" width="42.125" style="64" bestFit="1" customWidth="1"/>
    <col min="4" max="4" width="9" style="64" customWidth="1"/>
    <col min="5" max="13" width="9" style="64"/>
    <col min="14" max="14" width="10.625" style="64" customWidth="1"/>
    <col min="15" max="17" width="9" style="64"/>
    <col min="18" max="18" width="10.5" style="64" bestFit="1" customWidth="1"/>
    <col min="19" max="16384" width="9" style="64"/>
  </cols>
  <sheetData>
    <row r="1" spans="1:19">
      <c r="A1" s="64">
        <f>IF(OR(SUM(点検用!C2:C45)=0,事故報告書!O2="確認済み"),0,1)</f>
        <v>1</v>
      </c>
      <c r="B1" s="64">
        <v>0</v>
      </c>
    </row>
    <row r="2" spans="1:19" ht="14.25" thickBot="1">
      <c r="A2" s="65" t="s">
        <v>136</v>
      </c>
      <c r="B2" s="65" t="s">
        <v>137</v>
      </c>
      <c r="C2" s="65" t="s">
        <v>138</v>
      </c>
    </row>
    <row r="3" spans="1:19" ht="12" customHeight="1">
      <c r="A3" s="90" t="s">
        <v>97</v>
      </c>
      <c r="B3" s="91">
        <v>0</v>
      </c>
      <c r="C3" s="92" t="str">
        <f>TEXT(VLOOKUP(集計入力用!B3,データ整理!$A$2:$F$38,2,0),)</f>
        <v>未選択</v>
      </c>
      <c r="E3" s="144" t="s">
        <v>97</v>
      </c>
      <c r="F3" s="144" t="s">
        <v>139</v>
      </c>
      <c r="G3" s="144" t="s">
        <v>98</v>
      </c>
      <c r="H3" s="144" t="s">
        <v>170</v>
      </c>
      <c r="I3" s="144" t="s">
        <v>140</v>
      </c>
      <c r="J3" s="144" t="s">
        <v>141</v>
      </c>
      <c r="K3" s="144" t="s">
        <v>142</v>
      </c>
      <c r="L3" s="144" t="s">
        <v>143</v>
      </c>
      <c r="M3" s="144" t="s">
        <v>144</v>
      </c>
      <c r="N3" s="144" t="s">
        <v>145</v>
      </c>
      <c r="O3" s="144" t="s">
        <v>146</v>
      </c>
      <c r="P3" s="144" t="s">
        <v>147</v>
      </c>
      <c r="Q3" s="144" t="s">
        <v>148</v>
      </c>
      <c r="R3" s="144" t="s">
        <v>149</v>
      </c>
      <c r="S3" s="144" t="s">
        <v>192</v>
      </c>
    </row>
    <row r="4" spans="1:19">
      <c r="A4" s="93" t="s">
        <v>139</v>
      </c>
      <c r="B4" s="94">
        <f>IF(事故報告書!D9="",0,事故報告書!D9)</f>
        <v>0</v>
      </c>
      <c r="C4" s="95" t="str">
        <f>TEXT(IF(B4=0,"未入力",B4),)</f>
        <v>未入力</v>
      </c>
      <c r="E4" s="144" t="str">
        <f>$C3</f>
        <v>未選択</v>
      </c>
      <c r="F4" s="144" t="str">
        <f>$C4</f>
        <v>未入力</v>
      </c>
      <c r="G4" s="144" t="str">
        <f>$C5</f>
        <v>未選択</v>
      </c>
      <c r="H4" s="144" t="str">
        <f>$C6</f>
        <v>未選択</v>
      </c>
      <c r="I4" s="144" t="str">
        <f>$C7</f>
        <v>空白</v>
      </c>
      <c r="J4" s="144" t="str">
        <f>$C8</f>
        <v>不明</v>
      </c>
      <c r="K4" s="144" t="str">
        <f>$C9</f>
        <v>未選択</v>
      </c>
      <c r="L4" s="144" t="str">
        <f>$C10</f>
        <v>未入力</v>
      </c>
      <c r="M4" s="144" t="str">
        <f>$C11</f>
        <v>未入力</v>
      </c>
      <c r="N4" s="144" t="str">
        <f>$C12</f>
        <v>未入力</v>
      </c>
      <c r="O4" s="144" t="str">
        <f>$C13</f>
        <v>不明</v>
      </c>
      <c r="P4" s="144" t="str">
        <f>$C14</f>
        <v>未入力</v>
      </c>
      <c r="Q4" s="144" t="str">
        <f>$C15</f>
        <v>未入力</v>
      </c>
      <c r="R4" s="145" t="str">
        <f>$C16</f>
        <v>不明</v>
      </c>
      <c r="S4" s="144" t="str">
        <f>$C17</f>
        <v/>
      </c>
    </row>
    <row r="5" spans="1:19">
      <c r="A5" s="93" t="s">
        <v>98</v>
      </c>
      <c r="B5" s="94">
        <v>0</v>
      </c>
      <c r="C5" s="95" t="str">
        <f>TEXT(VLOOKUP(集計入力用!B5,データ整理!$A$2:$F$29,3,0),)</f>
        <v>未選択</v>
      </c>
    </row>
    <row r="6" spans="1:19">
      <c r="A6" s="93" t="s">
        <v>170</v>
      </c>
      <c r="B6" s="94">
        <v>0</v>
      </c>
      <c r="C6" s="95" t="str">
        <f>TEXT(IF(D6=3,"死亡",VLOOKUP(集計入力用!B6,データ整理!$A$2:$F$29,4,0)),)</f>
        <v>未選択</v>
      </c>
      <c r="D6" s="64">
        <v>0</v>
      </c>
    </row>
    <row r="7" spans="1:19">
      <c r="A7" s="93" t="s">
        <v>140</v>
      </c>
      <c r="B7" s="94">
        <f>IF(AND(事故報告書!I13&lt;=59,事故報告書!I13&gt;10),1,IF(AND(事故報告書!I13&lt;=64,事故報告書!I13&gt;=60),2,IF(AND(事故報告書!I13&lt;=74,事故報告書!I13&gt;=65),3,IF(AND(事故報告書!I13&lt;=84,事故報告書!I13&gt;=75),4,IF(事故報告書!I13&gt;=85,5,0)))))</f>
        <v>0</v>
      </c>
      <c r="C7" s="95" t="s">
        <v>244</v>
      </c>
    </row>
    <row r="8" spans="1:19">
      <c r="A8" s="93" t="s">
        <v>141</v>
      </c>
      <c r="B8" s="94">
        <f>IF(AND(TIME(事故報告書!K20,事故報告書!M20,)&lt;=TIME(6,0,),(TIME(事故報告書!K20,事故報告書!M20,)&gt;=TIME(0,1,))),1,IF(AND(TIME(事故報告書!K20,事故報告書!M20,)&lt;=TIME(12,0,),(TIME(事故報告書!K20,事故報告書!M20,)&gt;=TIME(6,1,))),2,IF(AND(TIME(事故報告書!K20,事故報告書!M20,)&lt;=TIME(18,0,),(TIME(事故報告書!K20,事故報告書!M20,)&gt;=TIME(12,1,))),3,IF(AND(COUNTA(事故報告書!K20)=1,OR(TIME(事故報告書!K20,事故報告書!M20,)&lt;=TIME(0,0,),(TIME(事故報告書!K20,事故報告書!M20,)&gt;=TIME(18,1,)))),4,0))))</f>
        <v>0</v>
      </c>
      <c r="C8" s="95" t="s">
        <v>245</v>
      </c>
    </row>
    <row r="9" spans="1:19">
      <c r="A9" s="93" t="s">
        <v>142</v>
      </c>
      <c r="B9" s="94">
        <v>0</v>
      </c>
      <c r="C9" s="95" t="str">
        <f>TEXT(VLOOKUP(B9,データ整理!A2:H11,8,0),)</f>
        <v>未選択</v>
      </c>
    </row>
    <row r="10" spans="1:19">
      <c r="A10" s="93" t="s">
        <v>143</v>
      </c>
      <c r="B10" s="94">
        <f>IF(B15=5,5,事故報告書!G20)</f>
        <v>0</v>
      </c>
      <c r="C10" s="95" t="str">
        <f>IF(AND(B13&lt;&gt;3,B10=0),"未入力",IF(B13=3,"不明",B10))</f>
        <v>未入力</v>
      </c>
    </row>
    <row r="11" spans="1:19">
      <c r="A11" s="93" t="s">
        <v>144</v>
      </c>
      <c r="B11" s="94">
        <f>事故報告書!E49</f>
        <v>0</v>
      </c>
      <c r="C11" s="95" t="str">
        <f>TEXT(IF(B11=0,"未入力",B11),)</f>
        <v>未入力</v>
      </c>
    </row>
    <row r="12" spans="1:19">
      <c r="A12" s="93" t="s">
        <v>145</v>
      </c>
      <c r="B12" s="96">
        <f>IF(B3=27,1,IFERROR(VALUE(事故報告書!L9),0))</f>
        <v>0</v>
      </c>
      <c r="C12" s="95" t="str">
        <f>IF(B12=0,"未入力",IF(B12=1,"不要",B12))</f>
        <v>未入力</v>
      </c>
    </row>
    <row r="13" spans="1:19">
      <c r="A13" s="93" t="s">
        <v>146</v>
      </c>
      <c r="B13" s="94">
        <f>IF(B15=0,0,IF(AND(B15=2019,B10&lt;5),1,2))</f>
        <v>0</v>
      </c>
      <c r="C13" s="95" t="str">
        <f>IF(B13=1,"平成",IF(B13=2,"令和","不明"))</f>
        <v>不明</v>
      </c>
    </row>
    <row r="14" spans="1:19">
      <c r="A14" s="93" t="s">
        <v>147</v>
      </c>
      <c r="B14" s="94"/>
      <c r="C14" s="95" t="str">
        <f>IF(B15=0,"未入力",IF(B13=1,B15-1988,IF(B13=2,B15-2019)))</f>
        <v>未入力</v>
      </c>
    </row>
    <row r="15" spans="1:19">
      <c r="A15" s="93" t="s">
        <v>148</v>
      </c>
      <c r="B15" s="94">
        <f>事故報告書!E20</f>
        <v>0</v>
      </c>
      <c r="C15" s="95" t="str">
        <f>IF(B15=0,"未入力",IF(B15=5,"不明",B15))</f>
        <v>未入力</v>
      </c>
    </row>
    <row r="16" spans="1:19">
      <c r="A16" s="93" t="s">
        <v>149</v>
      </c>
      <c r="B16" s="65"/>
      <c r="C16" s="97" t="str">
        <f>IFERROR(DATE(C15,C10,事故報告書!I20),"不明")</f>
        <v>不明</v>
      </c>
    </row>
    <row r="17" spans="1:3" ht="14.25" thickBot="1">
      <c r="A17" s="98" t="s">
        <v>192</v>
      </c>
      <c r="B17" s="99"/>
      <c r="C17" s="100" t="str">
        <f>IF(事故報告書!D11="","",COUNTIF(事故報告書!D11,"*宝塚*"))</f>
        <v/>
      </c>
    </row>
    <row r="18" spans="1:3">
      <c r="C18" s="101"/>
    </row>
  </sheetData>
  <sheetProtection formatCells="0"/>
  <phoneticPr fontId="9"/>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workbookViewId="0">
      <selection activeCell="B1" sqref="B1"/>
    </sheetView>
  </sheetViews>
  <sheetFormatPr defaultRowHeight="18.75"/>
  <sheetData>
    <row r="1" spans="1:13">
      <c r="A1" t="s">
        <v>248</v>
      </c>
    </row>
    <row r="2" spans="1:13" ht="131.25" customHeight="1">
      <c r="A2">
        <f>事故報告書!Q50</f>
        <v>0</v>
      </c>
      <c r="B2" s="147" t="str">
        <f>IF(A2="補正指示",事故報告書!E13&amp;"様の事故報告について下記内容の修正をお願いします。","")
&amp;IF(事故報告書!P6&lt;&gt;"","「１．事故状況の程度」"&amp;CHAR(10)&amp;事故報告書!P6&amp;CHAR(10)&amp;CHAR(10),"")
&amp;IF(事故報告書!P7&lt;&gt;"","「１．死亡年月日」"&amp;CHAR(10)&amp;事故報告書!P7&amp;CHAR(10)&amp;CHAR(10),"")
&amp;IF(事故報告書!P8&lt;&gt;"","「２．事業所名・事業所番号」"&amp;CHAR(10)&amp;事故報告書!P8&amp;CHAR(10)&amp;CHAR(10),"")
&amp;IF(事故報告書!P9&lt;&gt;"","「２．事業所名・事業所番号」"&amp;CHAR(10)&amp;事故報告書!P9&amp;CHAR(10)&amp;CHAR(10),"")
&amp;IF(事故報告書!P10&lt;&gt;"","「２．サービス種別」"&amp;CHAR(10)&amp;事故報告書!P10&amp;CHAR(10)&amp;CHAR(10),"")
&amp;IF(事故報告書!P11&lt;&gt;"","「２．所在地」"&amp;CHAR(10)&amp;事故報告書!P11&amp;CHAR(10)&amp;CHAR(10),"")
&amp;IF(事故報告書!P13&lt;&gt;"","「３．氏名・年齢・生年月日」"&amp;CHAR(10)&amp;事故報告書!P13&amp;CHAR(10)&amp;CHAR(10),"")
&amp;IF(事故報告書!P14&lt;&gt;"","「３．サービス提供開始日・保険者・被保険者番号」"&amp;CHAR(10)&amp;事故報告書!P14&amp;CHAR(10)&amp;CHAR(10),"")
&amp;IF(事故報告書!P15&lt;&gt;"","「３．住所」"&amp;CHAR(10)&amp;事故報告書!P15&amp;CHAR(10)&amp;CHAR(10),"")
&amp;IF(事故報告書!P16&lt;&gt;"","「３．介護度」"&amp;CHAR(10)&amp;事故報告書!P16&amp;CHAR(10)&amp;CHAR(10),"")
&amp;IF(事故報告書!P18&lt;&gt;"","「３．認知症高齢者日常生活自立度」"&amp;CHAR(10)&amp;事故報告書!P18&amp;CHAR(10)&amp;CHAR(10),"")
&amp;IF(事故報告書!P20&lt;&gt;"","「４．発生日時」"&amp;CHAR(10)&amp;事故報告書!P20&amp;CHAR(10)&amp;CHAR(10),"")
&amp;IF(事故報告書!P21&lt;&gt;"","「４．発生場所」"&amp;CHAR(10)&amp;事故報告書!P21&amp;CHAR(10)&amp;CHAR(10),"")
&amp;IF(事故報告書!P24&lt;&gt;"","「４．事故の種別」"&amp;CHAR(10)&amp;事故報告書!P24&amp;CHAR(10)&amp;CHAR(10),"")
&amp;IF(事故報告書!P27&lt;&gt;"","「４．発生時状況、事故内容の詳細」"&amp;CHAR(10)&amp;事故報告書!P27&amp;CHAR(10)&amp;CHAR(10),"")
&amp;IF(事故報告書!P32&lt;&gt;"","「４．その他特記すべき事項」"&amp;CHAR(10)&amp;事故報告書!P32&amp;CHAR(10)&amp;CHAR(10),"")
&amp;IF(事故報告書!P33&lt;&gt;"","「５．発生時の対応」"&amp;CHAR(10)&amp;事故報告書!P33&amp;CHAR(10)&amp;CHAR(10),"")
&amp;IF(事故報告書!P34&lt;&gt;"","「５．受診方法」"&amp;CHAR(10)&amp;事故報告書!P34&amp;CHAR(10)&amp;CHAR(10),"")
&amp;IF(事故報告書!P35&lt;&gt;"","「５．受診先医療機関名・連絡先」"&amp;CHAR(10)&amp;事故報告書!P35&amp;CHAR(10)&amp;CHAR(10),"")
&amp;IF(事故報告書!P36&lt;&gt;"","「５．診断名」"&amp;CHAR(10)&amp;事故報告書!P36&amp;CHAR(10)&amp;CHAR(10),"")
&amp;IF(事故報告書!P37&lt;&gt;"","「５．診断内容」"&amp;CHAR(10)&amp;事故報告書!P37&amp;CHAR(10)&amp;CHAR(10),"")
&amp;IF(事故報告書!P39&lt;&gt;"","「５．検査、処置等の概要」"&amp;CHAR(10)&amp;事故報告書!P39&amp;CHAR(10)&amp;CHAR(10),"")
&amp;IF(事故報告書!P40&lt;&gt;"","「６．利用者の状況」"&amp;CHAR(10)&amp;事故報告書!P40&amp;CHAR(10)&amp;CHAR(10),"")
&amp;IF(事故報告書!P41&lt;&gt;"","「６．報告した家族等の続柄」"&amp;CHAR(10)&amp;事故報告書!P41&amp;CHAR(10)&amp;CHAR(10),"")
&amp;IF(事故報告書!P42&lt;&gt;"","「６．家族等への報告年月日」"&amp;CHAR(10)&amp;事故報告書!P42&amp;CHAR(10)&amp;CHAR(10),"")
&amp;IF(事故報告書!P43&lt;&gt;"","「６．連絡した関係機関」"&amp;CHAR(10)&amp;事故報告書!P43&amp;CHAR(10)&amp;CHAR(10),"")
&amp;IF(事故報告書!P45&lt;&gt;"","「６．本人等への追加対応予定」"&amp;CHAR(10)&amp;事故報告書!P45&amp;CHAR(10)&amp;CHAR(10),"")
&amp;IF(事故報告書!P47&lt;&gt;"","「７．事故の原因分析」"&amp;CHAR(10)&amp;事故報告書!P47&amp;CHAR(10)&amp;CHAR(10),"")
&amp;IF(事故報告書!P49&lt;&gt;"","「８．再発防止策」"&amp;CHAR(10)&amp;事故報告書!P49&amp;CHAR(10)&amp;CHAR(10),"")
&amp;IF(事故報告書!P50&lt;&gt;"","「９．その他特記すべき事項」"&amp;CHAR(10)&amp;事故報告書!P50&amp;CHAR(10)&amp;CHAR(10),"")</f>
        <v/>
      </c>
      <c r="C2" s="147"/>
      <c r="D2" s="147"/>
      <c r="E2" s="147"/>
      <c r="F2" s="147"/>
      <c r="G2" s="147"/>
      <c r="H2" s="147"/>
      <c r="I2" s="147"/>
      <c r="J2" s="147"/>
      <c r="K2" s="147"/>
      <c r="L2" s="147"/>
      <c r="M2" s="147"/>
    </row>
    <row r="3" spans="1:13">
      <c r="B3" s="147"/>
      <c r="C3" s="147"/>
      <c r="D3" s="147"/>
      <c r="E3" s="147"/>
      <c r="F3" s="147"/>
      <c r="G3" s="147"/>
      <c r="H3" s="147"/>
      <c r="I3" s="147"/>
      <c r="J3" s="147"/>
      <c r="K3" s="147"/>
      <c r="L3" s="147"/>
      <c r="M3" s="147"/>
    </row>
    <row r="4" spans="1:13">
      <c r="B4" s="147"/>
      <c r="C4" s="147"/>
      <c r="D4" s="147"/>
      <c r="E4" s="147"/>
      <c r="F4" s="147"/>
      <c r="G4" s="147"/>
      <c r="H4" s="147"/>
      <c r="I4" s="147"/>
      <c r="J4" s="147"/>
      <c r="K4" s="147"/>
      <c r="L4" s="147"/>
      <c r="M4" s="147"/>
    </row>
    <row r="5" spans="1:13">
      <c r="B5" s="147"/>
      <c r="C5" s="147"/>
      <c r="D5" s="147"/>
      <c r="E5" s="147"/>
      <c r="F5" s="147"/>
      <c r="G5" s="147"/>
      <c r="H5" s="147"/>
      <c r="I5" s="147"/>
      <c r="J5" s="147"/>
      <c r="K5" s="147"/>
      <c r="L5" s="147"/>
      <c r="M5" s="147"/>
    </row>
    <row r="6" spans="1:13">
      <c r="B6" s="147"/>
      <c r="C6" s="147"/>
      <c r="D6" s="147"/>
      <c r="E6" s="147"/>
      <c r="F6" s="147"/>
      <c r="G6" s="147"/>
      <c r="H6" s="147"/>
      <c r="I6" s="147"/>
      <c r="J6" s="147"/>
      <c r="K6" s="147"/>
      <c r="L6" s="147"/>
      <c r="M6" s="147"/>
    </row>
    <row r="7" spans="1:13">
      <c r="B7" s="147"/>
      <c r="C7" s="147"/>
      <c r="D7" s="147"/>
      <c r="E7" s="147"/>
      <c r="F7" s="147"/>
      <c r="G7" s="147"/>
      <c r="H7" s="147"/>
      <c r="I7" s="147"/>
      <c r="J7" s="147"/>
      <c r="K7" s="147"/>
      <c r="L7" s="147"/>
      <c r="M7" s="147"/>
    </row>
    <row r="8" spans="1:13">
      <c r="B8" s="147"/>
      <c r="C8" s="147"/>
      <c r="D8" s="147"/>
      <c r="E8" s="147"/>
      <c r="F8" s="147"/>
      <c r="G8" s="147"/>
      <c r="H8" s="147"/>
      <c r="I8" s="147"/>
      <c r="J8" s="147"/>
      <c r="K8" s="147"/>
      <c r="L8" s="147"/>
      <c r="M8" s="147"/>
    </row>
    <row r="9" spans="1:13">
      <c r="B9" s="147"/>
      <c r="C9" s="147"/>
      <c r="D9" s="147"/>
      <c r="E9" s="147"/>
      <c r="F9" s="147"/>
      <c r="G9" s="147"/>
      <c r="H9" s="147"/>
      <c r="I9" s="147"/>
      <c r="J9" s="147"/>
      <c r="K9" s="147"/>
      <c r="L9" s="147"/>
      <c r="M9" s="147"/>
    </row>
    <row r="10" spans="1:13">
      <c r="B10" s="147"/>
      <c r="C10" s="147"/>
      <c r="D10" s="147"/>
      <c r="E10" s="147"/>
      <c r="F10" s="147"/>
      <c r="G10" s="147"/>
      <c r="H10" s="147"/>
      <c r="I10" s="147"/>
      <c r="J10" s="147"/>
      <c r="K10" s="147"/>
      <c r="L10" s="147"/>
      <c r="M10" s="147"/>
    </row>
    <row r="11" spans="1:13">
      <c r="B11" s="147"/>
      <c r="C11" s="147"/>
      <c r="D11" s="147"/>
      <c r="E11" s="147"/>
      <c r="F11" s="147"/>
      <c r="G11" s="147"/>
      <c r="H11" s="147"/>
      <c r="I11" s="147"/>
      <c r="J11" s="147"/>
      <c r="K11" s="147"/>
      <c r="L11" s="147"/>
      <c r="M11" s="147"/>
    </row>
    <row r="12" spans="1:13">
      <c r="B12" s="147"/>
      <c r="C12" s="147"/>
      <c r="D12" s="147"/>
      <c r="E12" s="147"/>
      <c r="F12" s="147"/>
      <c r="G12" s="147"/>
      <c r="H12" s="147"/>
      <c r="I12" s="147"/>
      <c r="J12" s="147"/>
      <c r="K12" s="147"/>
      <c r="L12" s="147"/>
      <c r="M12" s="147"/>
    </row>
    <row r="13" spans="1:13">
      <c r="B13" s="147"/>
      <c r="C13" s="147"/>
      <c r="D13" s="147"/>
      <c r="E13" s="147"/>
      <c r="F13" s="147"/>
      <c r="G13" s="147"/>
      <c r="H13" s="147"/>
      <c r="I13" s="147"/>
      <c r="J13" s="147"/>
      <c r="K13" s="147"/>
      <c r="L13" s="147"/>
      <c r="M13" s="147"/>
    </row>
    <row r="14" spans="1:13">
      <c r="B14" s="147"/>
      <c r="C14" s="147"/>
      <c r="D14" s="147"/>
      <c r="E14" s="147"/>
      <c r="F14" s="147"/>
      <c r="G14" s="147"/>
      <c r="H14" s="147"/>
      <c r="I14" s="147"/>
      <c r="J14" s="147"/>
      <c r="K14" s="147"/>
      <c r="L14" s="147"/>
      <c r="M14" s="147"/>
    </row>
    <row r="15" spans="1:13">
      <c r="B15" s="147"/>
      <c r="C15" s="147"/>
      <c r="D15" s="147"/>
      <c r="E15" s="147"/>
      <c r="F15" s="147"/>
      <c r="G15" s="147"/>
      <c r="H15" s="147"/>
      <c r="I15" s="147"/>
      <c r="J15" s="147"/>
      <c r="K15" s="147"/>
      <c r="L15" s="147"/>
      <c r="M15" s="147"/>
    </row>
    <row r="16" spans="1:13">
      <c r="B16" s="147"/>
      <c r="C16" s="147"/>
      <c r="D16" s="147"/>
      <c r="E16" s="147"/>
      <c r="F16" s="147"/>
      <c r="G16" s="147"/>
      <c r="H16" s="147"/>
      <c r="I16" s="147"/>
      <c r="J16" s="147"/>
      <c r="K16" s="147"/>
      <c r="L16" s="147"/>
      <c r="M16" s="147"/>
    </row>
    <row r="17" spans="2:13">
      <c r="B17" s="147"/>
      <c r="C17" s="147"/>
      <c r="D17" s="147"/>
      <c r="E17" s="147"/>
      <c r="F17" s="147"/>
      <c r="G17" s="147"/>
      <c r="H17" s="147"/>
      <c r="I17" s="147"/>
      <c r="J17" s="147"/>
      <c r="K17" s="147"/>
      <c r="L17" s="147"/>
      <c r="M17" s="147"/>
    </row>
    <row r="18" spans="2:13">
      <c r="B18" s="147"/>
      <c r="C18" s="147"/>
      <c r="D18" s="147"/>
      <c r="E18" s="147"/>
      <c r="F18" s="147"/>
      <c r="G18" s="147"/>
      <c r="H18" s="147"/>
      <c r="I18" s="147"/>
      <c r="J18" s="147"/>
      <c r="K18" s="147"/>
      <c r="L18" s="147"/>
      <c r="M18" s="147"/>
    </row>
    <row r="19" spans="2:13">
      <c r="B19" s="147"/>
      <c r="C19" s="147"/>
      <c r="D19" s="147"/>
      <c r="E19" s="147"/>
      <c r="F19" s="147"/>
      <c r="G19" s="147"/>
      <c r="H19" s="147"/>
      <c r="I19" s="147"/>
      <c r="J19" s="147"/>
      <c r="K19" s="147"/>
      <c r="L19" s="147"/>
      <c r="M19" s="147"/>
    </row>
    <row r="20" spans="2:13">
      <c r="B20" s="147"/>
      <c r="C20" s="147"/>
      <c r="D20" s="147"/>
      <c r="E20" s="147"/>
      <c r="F20" s="147"/>
      <c r="G20" s="147"/>
      <c r="H20" s="147"/>
      <c r="I20" s="147"/>
      <c r="J20" s="147"/>
      <c r="K20" s="147"/>
      <c r="L20" s="147"/>
      <c r="M20" s="147"/>
    </row>
    <row r="21" spans="2:13">
      <c r="B21" s="147"/>
      <c r="C21" s="147"/>
      <c r="D21" s="147"/>
      <c r="E21" s="147"/>
      <c r="F21" s="147"/>
      <c r="G21" s="147"/>
      <c r="H21" s="147"/>
      <c r="I21" s="147"/>
      <c r="J21" s="147"/>
      <c r="K21" s="147"/>
      <c r="L21" s="147"/>
      <c r="M21" s="147"/>
    </row>
    <row r="22" spans="2:13">
      <c r="B22" s="147"/>
      <c r="C22" s="147"/>
      <c r="D22" s="147"/>
      <c r="E22" s="147"/>
      <c r="F22" s="147"/>
      <c r="G22" s="147"/>
      <c r="H22" s="147"/>
      <c r="I22" s="147"/>
      <c r="J22" s="147"/>
      <c r="K22" s="147"/>
      <c r="L22" s="147"/>
      <c r="M22" s="147"/>
    </row>
    <row r="23" spans="2:13">
      <c r="B23" s="147"/>
      <c r="C23" s="147"/>
      <c r="D23" s="147"/>
      <c r="E23" s="147"/>
      <c r="F23" s="147"/>
      <c r="G23" s="147"/>
      <c r="H23" s="147"/>
      <c r="I23" s="147"/>
      <c r="J23" s="147"/>
      <c r="K23" s="147"/>
      <c r="L23" s="147"/>
      <c r="M23" s="147"/>
    </row>
    <row r="24" spans="2:13">
      <c r="B24" s="147"/>
      <c r="C24" s="147"/>
      <c r="D24" s="147"/>
      <c r="E24" s="147"/>
      <c r="F24" s="147"/>
      <c r="G24" s="147"/>
      <c r="H24" s="147"/>
      <c r="I24" s="147"/>
      <c r="J24" s="147"/>
      <c r="K24" s="147"/>
      <c r="L24" s="147"/>
      <c r="M24" s="147"/>
    </row>
    <row r="25" spans="2:13">
      <c r="B25" s="147"/>
      <c r="C25" s="147"/>
      <c r="D25" s="147"/>
      <c r="E25" s="147"/>
      <c r="F25" s="147"/>
      <c r="G25" s="147"/>
      <c r="H25" s="147"/>
      <c r="I25" s="147"/>
      <c r="J25" s="147"/>
      <c r="K25" s="147"/>
      <c r="L25" s="147"/>
      <c r="M25" s="147"/>
    </row>
    <row r="26" spans="2:13">
      <c r="B26" s="147"/>
      <c r="C26" s="147"/>
      <c r="D26" s="147"/>
      <c r="E26" s="147"/>
      <c r="F26" s="147"/>
      <c r="G26" s="147"/>
      <c r="H26" s="147"/>
      <c r="I26" s="147"/>
      <c r="J26" s="147"/>
      <c r="K26" s="147"/>
      <c r="L26" s="147"/>
      <c r="M26" s="147"/>
    </row>
    <row r="27" spans="2:13">
      <c r="B27" s="147"/>
      <c r="C27" s="147"/>
      <c r="D27" s="147"/>
      <c r="E27" s="147"/>
      <c r="F27" s="147"/>
      <c r="G27" s="147"/>
      <c r="H27" s="147"/>
      <c r="I27" s="147"/>
      <c r="J27" s="147"/>
      <c r="K27" s="147"/>
      <c r="L27" s="147"/>
      <c r="M27" s="147"/>
    </row>
    <row r="28" spans="2:13">
      <c r="B28" s="147"/>
      <c r="C28" s="147"/>
      <c r="D28" s="147"/>
      <c r="E28" s="147"/>
      <c r="F28" s="147"/>
      <c r="G28" s="147"/>
      <c r="H28" s="147"/>
      <c r="I28" s="147"/>
      <c r="J28" s="147"/>
      <c r="K28" s="147"/>
      <c r="L28" s="147"/>
      <c r="M28" s="147"/>
    </row>
    <row r="29" spans="2:13">
      <c r="B29" s="147"/>
      <c r="C29" s="147"/>
      <c r="D29" s="147"/>
      <c r="E29" s="147"/>
      <c r="F29" s="147"/>
      <c r="G29" s="147"/>
      <c r="H29" s="147"/>
      <c r="I29" s="147"/>
      <c r="J29" s="147"/>
      <c r="K29" s="147"/>
      <c r="L29" s="147"/>
      <c r="M29" s="147"/>
    </row>
    <row r="30" spans="2:13">
      <c r="B30" s="147"/>
      <c r="C30" s="147"/>
      <c r="D30" s="147"/>
      <c r="E30" s="147"/>
      <c r="F30" s="147"/>
      <c r="G30" s="147"/>
      <c r="H30" s="147"/>
      <c r="I30" s="147"/>
      <c r="J30" s="147"/>
      <c r="K30" s="147"/>
      <c r="L30" s="147"/>
      <c r="M30" s="147"/>
    </row>
    <row r="31" spans="2:13">
      <c r="B31" s="147"/>
      <c r="C31" s="147"/>
      <c r="D31" s="147"/>
      <c r="E31" s="147"/>
      <c r="F31" s="147"/>
      <c r="G31" s="147"/>
      <c r="H31" s="147"/>
      <c r="I31" s="147"/>
      <c r="J31" s="147"/>
      <c r="K31" s="147"/>
      <c r="L31" s="147"/>
      <c r="M31" s="147"/>
    </row>
    <row r="32" spans="2:13">
      <c r="B32" s="147"/>
      <c r="C32" s="147"/>
      <c r="D32" s="147"/>
      <c r="E32" s="147"/>
      <c r="F32" s="147"/>
      <c r="G32" s="147"/>
      <c r="H32" s="147"/>
      <c r="I32" s="147"/>
      <c r="J32" s="147"/>
      <c r="K32" s="147"/>
      <c r="L32" s="147"/>
      <c r="M32" s="147"/>
    </row>
    <row r="33" spans="2:13">
      <c r="B33" s="147"/>
      <c r="C33" s="147"/>
      <c r="D33" s="147"/>
      <c r="E33" s="147"/>
      <c r="F33" s="147"/>
      <c r="G33" s="147"/>
      <c r="H33" s="147"/>
      <c r="I33" s="147"/>
      <c r="J33" s="147"/>
      <c r="K33" s="147"/>
      <c r="L33" s="147"/>
      <c r="M33" s="147"/>
    </row>
    <row r="34" spans="2:13">
      <c r="B34" s="147"/>
      <c r="C34" s="147"/>
      <c r="D34" s="147"/>
      <c r="E34" s="147"/>
      <c r="F34" s="147"/>
      <c r="G34" s="147"/>
      <c r="H34" s="147"/>
      <c r="I34" s="147"/>
      <c r="J34" s="147"/>
      <c r="K34" s="147"/>
      <c r="L34" s="147"/>
      <c r="M34" s="147"/>
    </row>
    <row r="35" spans="2:13">
      <c r="B35" s="147"/>
      <c r="C35" s="147"/>
      <c r="D35" s="147"/>
      <c r="E35" s="147"/>
      <c r="F35" s="147"/>
      <c r="G35" s="147"/>
      <c r="H35" s="147"/>
      <c r="I35" s="147"/>
      <c r="J35" s="147"/>
      <c r="K35" s="147"/>
      <c r="L35" s="147"/>
      <c r="M35" s="147"/>
    </row>
    <row r="36" spans="2:13">
      <c r="B36" s="147"/>
      <c r="C36" s="147"/>
      <c r="D36" s="147"/>
      <c r="E36" s="147"/>
      <c r="F36" s="147"/>
      <c r="G36" s="147"/>
      <c r="H36" s="147"/>
      <c r="I36" s="147"/>
      <c r="J36" s="147"/>
      <c r="K36" s="147"/>
      <c r="L36" s="147"/>
      <c r="M36" s="147"/>
    </row>
    <row r="37" spans="2:13">
      <c r="B37" s="147"/>
      <c r="C37" s="147"/>
      <c r="D37" s="147"/>
      <c r="E37" s="147"/>
      <c r="F37" s="147"/>
      <c r="G37" s="147"/>
      <c r="H37" s="147"/>
      <c r="I37" s="147"/>
      <c r="J37" s="147"/>
      <c r="K37" s="147"/>
      <c r="L37" s="147"/>
      <c r="M37" s="147"/>
    </row>
    <row r="38" spans="2:13">
      <c r="B38" s="147"/>
      <c r="C38" s="147"/>
      <c r="D38" s="147"/>
      <c r="E38" s="147"/>
      <c r="F38" s="147"/>
      <c r="G38" s="147"/>
      <c r="H38" s="147"/>
      <c r="I38" s="147"/>
      <c r="J38" s="147"/>
      <c r="K38" s="147"/>
      <c r="L38" s="147"/>
      <c r="M38" s="147"/>
    </row>
    <row r="39" spans="2:13">
      <c r="B39" s="147"/>
      <c r="C39" s="147"/>
      <c r="D39" s="147"/>
      <c r="E39" s="147"/>
      <c r="F39" s="147"/>
      <c r="G39" s="147"/>
      <c r="H39" s="147"/>
      <c r="I39" s="147"/>
      <c r="J39" s="147"/>
      <c r="K39" s="147"/>
      <c r="L39" s="147"/>
      <c r="M39" s="147"/>
    </row>
    <row r="40" spans="2:13">
      <c r="B40" s="147"/>
      <c r="C40" s="147"/>
      <c r="D40" s="147"/>
      <c r="E40" s="147"/>
      <c r="F40" s="147"/>
      <c r="G40" s="147"/>
      <c r="H40" s="147"/>
      <c r="I40" s="147"/>
      <c r="J40" s="147"/>
      <c r="K40" s="147"/>
      <c r="L40" s="147"/>
      <c r="M40" s="147"/>
    </row>
    <row r="41" spans="2:13">
      <c r="B41" s="147"/>
      <c r="C41" s="147"/>
      <c r="D41" s="147"/>
      <c r="E41" s="147"/>
      <c r="F41" s="147"/>
      <c r="G41" s="147"/>
      <c r="H41" s="147"/>
      <c r="I41" s="147"/>
      <c r="J41" s="147"/>
      <c r="K41" s="147"/>
      <c r="L41" s="147"/>
      <c r="M41" s="147"/>
    </row>
    <row r="42" spans="2:13">
      <c r="B42" s="147"/>
      <c r="C42" s="147"/>
      <c r="D42" s="147"/>
      <c r="E42" s="147"/>
      <c r="F42" s="147"/>
      <c r="G42" s="147"/>
      <c r="H42" s="147"/>
      <c r="I42" s="147"/>
      <c r="J42" s="147"/>
      <c r="K42" s="147"/>
      <c r="L42" s="147"/>
      <c r="M42" s="147"/>
    </row>
    <row r="43" spans="2:13">
      <c r="B43" s="147"/>
      <c r="C43" s="147"/>
      <c r="D43" s="147"/>
      <c r="E43" s="147"/>
      <c r="F43" s="147"/>
      <c r="G43" s="147"/>
      <c r="H43" s="147"/>
      <c r="I43" s="147"/>
      <c r="J43" s="147"/>
      <c r="K43" s="147"/>
      <c r="L43" s="147"/>
      <c r="M43" s="147"/>
    </row>
    <row r="44" spans="2:13">
      <c r="B44" s="147"/>
      <c r="C44" s="147"/>
      <c r="D44" s="147"/>
      <c r="E44" s="147"/>
      <c r="F44" s="147"/>
      <c r="G44" s="147"/>
      <c r="H44" s="147"/>
      <c r="I44" s="147"/>
      <c r="J44" s="147"/>
      <c r="K44" s="147"/>
      <c r="L44" s="147"/>
      <c r="M44" s="147"/>
    </row>
    <row r="45" spans="2:13">
      <c r="B45" s="147"/>
      <c r="C45" s="147"/>
      <c r="D45" s="147"/>
      <c r="E45" s="147"/>
      <c r="F45" s="147"/>
      <c r="G45" s="147"/>
      <c r="H45" s="147"/>
      <c r="I45" s="147"/>
      <c r="J45" s="147"/>
      <c r="K45" s="147"/>
      <c r="L45" s="147"/>
      <c r="M45" s="147"/>
    </row>
    <row r="46" spans="2:13">
      <c r="B46" s="147"/>
      <c r="C46" s="147"/>
      <c r="D46" s="147"/>
      <c r="E46" s="147"/>
      <c r="F46" s="147"/>
      <c r="G46" s="147"/>
      <c r="H46" s="147"/>
      <c r="I46" s="147"/>
      <c r="J46" s="147"/>
      <c r="K46" s="147"/>
      <c r="L46" s="147"/>
      <c r="M46" s="147"/>
    </row>
    <row r="47" spans="2:13">
      <c r="B47" s="147"/>
      <c r="C47" s="147"/>
      <c r="D47" s="147"/>
      <c r="E47" s="147"/>
      <c r="F47" s="147"/>
      <c r="G47" s="147"/>
      <c r="H47" s="147"/>
      <c r="I47" s="147"/>
      <c r="J47" s="147"/>
      <c r="K47" s="147"/>
      <c r="L47" s="147"/>
      <c r="M47" s="147"/>
    </row>
    <row r="48" spans="2:13">
      <c r="B48" s="147"/>
      <c r="C48" s="147"/>
      <c r="D48" s="147"/>
      <c r="E48" s="147"/>
      <c r="F48" s="147"/>
      <c r="G48" s="147"/>
      <c r="H48" s="147"/>
      <c r="I48" s="147"/>
      <c r="J48" s="147"/>
      <c r="K48" s="147"/>
      <c r="L48" s="147"/>
      <c r="M48" s="147"/>
    </row>
    <row r="49" spans="2:13">
      <c r="B49" s="147"/>
      <c r="C49" s="147"/>
      <c r="D49" s="147"/>
      <c r="E49" s="147"/>
      <c r="F49" s="147"/>
      <c r="G49" s="147"/>
      <c r="H49" s="147"/>
      <c r="I49" s="147"/>
      <c r="J49" s="147"/>
      <c r="K49" s="147"/>
      <c r="L49" s="147"/>
      <c r="M49" s="147"/>
    </row>
    <row r="50" spans="2:13">
      <c r="B50" s="147"/>
      <c r="C50" s="147"/>
      <c r="D50" s="147"/>
      <c r="E50" s="147"/>
      <c r="F50" s="147"/>
      <c r="G50" s="147"/>
      <c r="H50" s="147"/>
      <c r="I50" s="147"/>
      <c r="J50" s="147"/>
      <c r="K50" s="147"/>
      <c r="L50" s="147"/>
      <c r="M50" s="147"/>
    </row>
    <row r="51" spans="2:13">
      <c r="B51" s="147"/>
      <c r="C51" s="147"/>
      <c r="D51" s="147"/>
      <c r="E51" s="147"/>
      <c r="F51" s="147"/>
      <c r="G51" s="147"/>
      <c r="H51" s="147"/>
      <c r="I51" s="147"/>
      <c r="J51" s="147"/>
      <c r="K51" s="147"/>
      <c r="L51" s="147"/>
      <c r="M51" s="147"/>
    </row>
    <row r="52" spans="2:13">
      <c r="B52" s="147"/>
      <c r="C52" s="147"/>
      <c r="D52" s="147"/>
      <c r="E52" s="147"/>
      <c r="F52" s="147"/>
      <c r="G52" s="147"/>
      <c r="H52" s="147"/>
      <c r="I52" s="147"/>
      <c r="J52" s="147"/>
      <c r="K52" s="147"/>
      <c r="L52" s="147"/>
      <c r="M52" s="147"/>
    </row>
    <row r="53" spans="2:13">
      <c r="B53" s="147"/>
      <c r="C53" s="147"/>
      <c r="D53" s="147"/>
      <c r="E53" s="147"/>
      <c r="F53" s="147"/>
      <c r="G53" s="147"/>
      <c r="H53" s="147"/>
      <c r="I53" s="147"/>
      <c r="J53" s="147"/>
      <c r="K53" s="147"/>
      <c r="L53" s="147"/>
      <c r="M53" s="147"/>
    </row>
    <row r="54" spans="2:13">
      <c r="B54" s="147"/>
      <c r="C54" s="147"/>
      <c r="D54" s="147"/>
      <c r="E54" s="147"/>
      <c r="F54" s="147"/>
      <c r="G54" s="147"/>
      <c r="H54" s="147"/>
      <c r="I54" s="147"/>
      <c r="J54" s="147"/>
      <c r="K54" s="147"/>
      <c r="L54" s="147"/>
      <c r="M54" s="147"/>
    </row>
    <row r="55" spans="2:13">
      <c r="B55" s="147"/>
      <c r="C55" s="147"/>
      <c r="D55" s="147"/>
      <c r="E55" s="147"/>
      <c r="F55" s="147"/>
      <c r="G55" s="147"/>
      <c r="H55" s="147"/>
      <c r="I55" s="147"/>
      <c r="J55" s="147"/>
      <c r="K55" s="147"/>
      <c r="L55" s="147"/>
      <c r="M55" s="147"/>
    </row>
    <row r="56" spans="2:13">
      <c r="B56" s="147"/>
      <c r="C56" s="147"/>
      <c r="D56" s="147"/>
      <c r="E56" s="147"/>
      <c r="F56" s="147"/>
      <c r="G56" s="147"/>
      <c r="H56" s="147"/>
      <c r="I56" s="147"/>
      <c r="J56" s="147"/>
      <c r="K56" s="147"/>
      <c r="L56" s="147"/>
      <c r="M56" s="147"/>
    </row>
    <row r="57" spans="2:13">
      <c r="B57" s="147"/>
      <c r="C57" s="147"/>
      <c r="D57" s="147"/>
      <c r="E57" s="147"/>
      <c r="F57" s="147"/>
      <c r="G57" s="147"/>
      <c r="H57" s="147"/>
      <c r="I57" s="147"/>
      <c r="J57" s="147"/>
      <c r="K57" s="147"/>
      <c r="L57" s="147"/>
      <c r="M57" s="147"/>
    </row>
    <row r="58" spans="2:13">
      <c r="B58" s="147"/>
      <c r="C58" s="147"/>
      <c r="D58" s="147"/>
      <c r="E58" s="147"/>
      <c r="F58" s="147"/>
      <c r="G58" s="147"/>
      <c r="H58" s="147"/>
      <c r="I58" s="147"/>
      <c r="J58" s="147"/>
      <c r="K58" s="147"/>
      <c r="L58" s="147"/>
      <c r="M58" s="147"/>
    </row>
    <row r="59" spans="2:13">
      <c r="B59" s="147"/>
      <c r="C59" s="147"/>
      <c r="D59" s="147"/>
      <c r="E59" s="147"/>
      <c r="F59" s="147"/>
      <c r="G59" s="147"/>
      <c r="H59" s="147"/>
      <c r="I59" s="147"/>
      <c r="J59" s="147"/>
      <c r="K59" s="147"/>
      <c r="L59" s="147"/>
      <c r="M59" s="147"/>
    </row>
    <row r="60" spans="2:13">
      <c r="B60" s="147"/>
      <c r="C60" s="147"/>
      <c r="D60" s="147"/>
      <c r="E60" s="147"/>
      <c r="F60" s="147"/>
      <c r="G60" s="147"/>
      <c r="H60" s="147"/>
      <c r="I60" s="147"/>
      <c r="J60" s="147"/>
      <c r="K60" s="147"/>
      <c r="L60" s="147"/>
      <c r="M60" s="147"/>
    </row>
    <row r="61" spans="2:13">
      <c r="B61" s="147"/>
      <c r="C61" s="147"/>
      <c r="D61" s="147"/>
      <c r="E61" s="147"/>
      <c r="F61" s="147"/>
      <c r="G61" s="147"/>
      <c r="H61" s="147"/>
      <c r="I61" s="147"/>
      <c r="J61" s="147"/>
      <c r="K61" s="147"/>
      <c r="L61" s="147"/>
      <c r="M61" s="147"/>
    </row>
    <row r="62" spans="2:13">
      <c r="B62" s="147"/>
      <c r="C62" s="147"/>
      <c r="D62" s="147"/>
      <c r="E62" s="147"/>
      <c r="F62" s="147"/>
      <c r="G62" s="147"/>
      <c r="H62" s="147"/>
      <c r="I62" s="147"/>
      <c r="J62" s="147"/>
      <c r="K62" s="147"/>
      <c r="L62" s="147"/>
      <c r="M62" s="147"/>
    </row>
    <row r="63" spans="2:13">
      <c r="B63" s="147"/>
      <c r="C63" s="147"/>
      <c r="D63" s="147"/>
      <c r="E63" s="147"/>
      <c r="F63" s="147"/>
      <c r="G63" s="147"/>
      <c r="H63" s="147"/>
      <c r="I63" s="147"/>
      <c r="J63" s="147"/>
      <c r="K63" s="147"/>
      <c r="L63" s="147"/>
      <c r="M63" s="147"/>
    </row>
    <row r="64" spans="2:13">
      <c r="B64" s="147"/>
      <c r="C64" s="147"/>
      <c r="D64" s="147"/>
      <c r="E64" s="147"/>
      <c r="F64" s="147"/>
      <c r="G64" s="147"/>
      <c r="H64" s="147"/>
      <c r="I64" s="147"/>
      <c r="J64" s="147"/>
      <c r="K64" s="147"/>
      <c r="L64" s="147"/>
      <c r="M64" s="147"/>
    </row>
    <row r="65" spans="2:13">
      <c r="B65" s="147"/>
      <c r="C65" s="147"/>
      <c r="D65" s="147"/>
      <c r="E65" s="147"/>
      <c r="F65" s="147"/>
      <c r="G65" s="147"/>
      <c r="H65" s="147"/>
      <c r="I65" s="147"/>
      <c r="J65" s="147"/>
      <c r="K65" s="147"/>
      <c r="L65" s="147"/>
      <c r="M65" s="147"/>
    </row>
    <row r="66" spans="2:13">
      <c r="B66" s="147"/>
      <c r="C66" s="147"/>
      <c r="D66" s="147"/>
      <c r="E66" s="147"/>
      <c r="F66" s="147"/>
      <c r="G66" s="147"/>
      <c r="H66" s="147"/>
      <c r="I66" s="147"/>
      <c r="J66" s="147"/>
      <c r="K66" s="147"/>
      <c r="L66" s="147"/>
      <c r="M66" s="147"/>
    </row>
    <row r="67" spans="2:13">
      <c r="B67" s="147"/>
      <c r="C67" s="147"/>
      <c r="D67" s="147"/>
      <c r="E67" s="147"/>
      <c r="F67" s="147"/>
      <c r="G67" s="147"/>
      <c r="H67" s="147"/>
      <c r="I67" s="147"/>
      <c r="J67" s="147"/>
      <c r="K67" s="147"/>
      <c r="L67" s="147"/>
      <c r="M67" s="147"/>
    </row>
    <row r="68" spans="2:13">
      <c r="B68" s="147"/>
      <c r="C68" s="147"/>
      <c r="D68" s="147"/>
      <c r="E68" s="147"/>
      <c r="F68" s="147"/>
      <c r="G68" s="147"/>
      <c r="H68" s="147"/>
      <c r="I68" s="147"/>
      <c r="J68" s="147"/>
      <c r="K68" s="147"/>
      <c r="L68" s="147"/>
      <c r="M68" s="147"/>
    </row>
    <row r="69" spans="2:13">
      <c r="B69" s="147"/>
      <c r="C69" s="147"/>
      <c r="D69" s="147"/>
      <c r="E69" s="147"/>
      <c r="F69" s="147"/>
      <c r="G69" s="147"/>
      <c r="H69" s="147"/>
      <c r="I69" s="147"/>
      <c r="J69" s="147"/>
      <c r="K69" s="147"/>
      <c r="L69" s="147"/>
      <c r="M69" s="147"/>
    </row>
    <row r="70" spans="2:13">
      <c r="B70" s="147"/>
      <c r="C70" s="147"/>
      <c r="D70" s="147"/>
      <c r="E70" s="147"/>
      <c r="F70" s="147"/>
      <c r="G70" s="147"/>
      <c r="H70" s="147"/>
      <c r="I70" s="147"/>
      <c r="J70" s="147"/>
      <c r="K70" s="147"/>
      <c r="L70" s="147"/>
      <c r="M70" s="147"/>
    </row>
    <row r="71" spans="2:13">
      <c r="B71" s="147"/>
      <c r="C71" s="147"/>
      <c r="D71" s="147"/>
      <c r="E71" s="147"/>
      <c r="F71" s="147"/>
      <c r="G71" s="147"/>
      <c r="H71" s="147"/>
      <c r="I71" s="147"/>
      <c r="J71" s="147"/>
      <c r="K71" s="147"/>
      <c r="L71" s="147"/>
      <c r="M71" s="147"/>
    </row>
    <row r="72" spans="2:13">
      <c r="B72" s="147"/>
      <c r="C72" s="147"/>
      <c r="D72" s="147"/>
      <c r="E72" s="147"/>
      <c r="F72" s="147"/>
      <c r="G72" s="147"/>
      <c r="H72" s="147"/>
      <c r="I72" s="147"/>
      <c r="J72" s="147"/>
      <c r="K72" s="147"/>
      <c r="L72" s="147"/>
      <c r="M72" s="147"/>
    </row>
    <row r="73" spans="2:13">
      <c r="B73" s="147"/>
      <c r="C73" s="147"/>
      <c r="D73" s="147"/>
      <c r="E73" s="147"/>
      <c r="F73" s="147"/>
      <c r="G73" s="147"/>
      <c r="H73" s="147"/>
      <c r="I73" s="147"/>
      <c r="J73" s="147"/>
      <c r="K73" s="147"/>
      <c r="L73" s="147"/>
      <c r="M73" s="147"/>
    </row>
    <row r="74" spans="2:13">
      <c r="B74" s="147"/>
      <c r="C74" s="147"/>
      <c r="D74" s="147"/>
      <c r="E74" s="147"/>
      <c r="F74" s="147"/>
      <c r="G74" s="147"/>
      <c r="H74" s="147"/>
      <c r="I74" s="147"/>
      <c r="J74" s="147"/>
      <c r="K74" s="147"/>
      <c r="L74" s="147"/>
      <c r="M74" s="147"/>
    </row>
    <row r="75" spans="2:13">
      <c r="B75" s="147"/>
      <c r="C75" s="147"/>
      <c r="D75" s="147"/>
      <c r="E75" s="147"/>
      <c r="F75" s="147"/>
      <c r="G75" s="147"/>
      <c r="H75" s="147"/>
      <c r="I75" s="147"/>
      <c r="J75" s="147"/>
      <c r="K75" s="147"/>
      <c r="L75" s="147"/>
      <c r="M75" s="147"/>
    </row>
    <row r="76" spans="2:13">
      <c r="B76" s="147"/>
      <c r="C76" s="147"/>
      <c r="D76" s="147"/>
      <c r="E76" s="147"/>
      <c r="F76" s="147"/>
      <c r="G76" s="147"/>
      <c r="H76" s="147"/>
      <c r="I76" s="147"/>
      <c r="J76" s="147"/>
      <c r="K76" s="147"/>
      <c r="L76" s="147"/>
      <c r="M76" s="147"/>
    </row>
    <row r="77" spans="2:13">
      <c r="B77" s="147"/>
      <c r="C77" s="147"/>
      <c r="D77" s="147"/>
      <c r="E77" s="147"/>
      <c r="F77" s="147"/>
      <c r="G77" s="147"/>
      <c r="H77" s="147"/>
      <c r="I77" s="147"/>
      <c r="J77" s="147"/>
      <c r="K77" s="147"/>
      <c r="L77" s="147"/>
      <c r="M77" s="147"/>
    </row>
    <row r="78" spans="2:13">
      <c r="B78" s="147"/>
      <c r="C78" s="147"/>
      <c r="D78" s="147"/>
      <c r="E78" s="147"/>
      <c r="F78" s="147"/>
      <c r="G78" s="147"/>
      <c r="H78" s="147"/>
      <c r="I78" s="147"/>
      <c r="J78" s="147"/>
      <c r="K78" s="147"/>
      <c r="L78" s="147"/>
      <c r="M78" s="147"/>
    </row>
    <row r="79" spans="2:13">
      <c r="B79" s="147"/>
      <c r="C79" s="147"/>
      <c r="D79" s="147"/>
      <c r="E79" s="147"/>
      <c r="F79" s="147"/>
      <c r="G79" s="147"/>
      <c r="H79" s="147"/>
      <c r="I79" s="147"/>
      <c r="J79" s="147"/>
      <c r="K79" s="147"/>
      <c r="L79" s="147"/>
      <c r="M79" s="147"/>
    </row>
    <row r="80" spans="2:13">
      <c r="B80" s="147"/>
      <c r="C80" s="147"/>
      <c r="D80" s="147"/>
      <c r="E80" s="147"/>
      <c r="F80" s="147"/>
      <c r="G80" s="147"/>
      <c r="H80" s="147"/>
      <c r="I80" s="147"/>
      <c r="J80" s="147"/>
      <c r="K80" s="147"/>
      <c r="L80" s="147"/>
      <c r="M80" s="147"/>
    </row>
    <row r="81" spans="2:13">
      <c r="B81" s="147"/>
      <c r="C81" s="147"/>
      <c r="D81" s="147"/>
      <c r="E81" s="147"/>
      <c r="F81" s="147"/>
      <c r="G81" s="147"/>
      <c r="H81" s="147"/>
      <c r="I81" s="147"/>
      <c r="J81" s="147"/>
      <c r="K81" s="147"/>
      <c r="L81" s="147"/>
      <c r="M81" s="147"/>
    </row>
    <row r="82" spans="2:13">
      <c r="B82" s="147"/>
      <c r="C82" s="147"/>
      <c r="D82" s="147"/>
      <c r="E82" s="147"/>
      <c r="F82" s="147"/>
      <c r="G82" s="147"/>
      <c r="H82" s="147"/>
      <c r="I82" s="147"/>
      <c r="J82" s="147"/>
      <c r="K82" s="147"/>
      <c r="L82" s="147"/>
      <c r="M82" s="147"/>
    </row>
    <row r="83" spans="2:13">
      <c r="B83" s="147"/>
      <c r="C83" s="147"/>
      <c r="D83" s="147"/>
      <c r="E83" s="147"/>
      <c r="F83" s="147"/>
      <c r="G83" s="147"/>
      <c r="H83" s="147"/>
      <c r="I83" s="147"/>
      <c r="J83" s="147"/>
      <c r="K83" s="147"/>
      <c r="L83" s="147"/>
      <c r="M83" s="147"/>
    </row>
    <row r="84" spans="2:13">
      <c r="B84" s="147"/>
      <c r="C84" s="147"/>
      <c r="D84" s="147"/>
      <c r="E84" s="147"/>
      <c r="F84" s="147"/>
      <c r="G84" s="147"/>
      <c r="H84" s="147"/>
      <c r="I84" s="147"/>
      <c r="J84" s="147"/>
      <c r="K84" s="147"/>
      <c r="L84" s="147"/>
      <c r="M84" s="147"/>
    </row>
    <row r="85" spans="2:13">
      <c r="B85" s="147"/>
      <c r="C85" s="147"/>
      <c r="D85" s="147"/>
      <c r="E85" s="147"/>
      <c r="F85" s="147"/>
      <c r="G85" s="147"/>
      <c r="H85" s="147"/>
      <c r="I85" s="147"/>
      <c r="J85" s="147"/>
      <c r="K85" s="147"/>
      <c r="L85" s="147"/>
      <c r="M85" s="147"/>
    </row>
    <row r="86" spans="2:13">
      <c r="B86" s="147"/>
      <c r="C86" s="147"/>
      <c r="D86" s="147"/>
      <c r="E86" s="147"/>
      <c r="F86" s="147"/>
      <c r="G86" s="147"/>
      <c r="H86" s="147"/>
      <c r="I86" s="147"/>
      <c r="J86" s="147"/>
      <c r="K86" s="147"/>
      <c r="L86" s="147"/>
      <c r="M86" s="147"/>
    </row>
    <row r="87" spans="2:13">
      <c r="B87" s="147"/>
      <c r="C87" s="147"/>
      <c r="D87" s="147"/>
      <c r="E87" s="147"/>
      <c r="F87" s="147"/>
      <c r="G87" s="147"/>
      <c r="H87" s="147"/>
      <c r="I87" s="147"/>
      <c r="J87" s="147"/>
      <c r="K87" s="147"/>
      <c r="L87" s="147"/>
      <c r="M87" s="147"/>
    </row>
    <row r="88" spans="2:13">
      <c r="B88" s="147"/>
      <c r="C88" s="147"/>
      <c r="D88" s="147"/>
      <c r="E88" s="147"/>
      <c r="F88" s="147"/>
      <c r="G88" s="147"/>
      <c r="H88" s="147"/>
      <c r="I88" s="147"/>
      <c r="J88" s="147"/>
      <c r="K88" s="147"/>
      <c r="L88" s="147"/>
      <c r="M88" s="147"/>
    </row>
    <row r="89" spans="2:13">
      <c r="B89" s="147"/>
      <c r="C89" s="147"/>
      <c r="D89" s="147"/>
      <c r="E89" s="147"/>
      <c r="F89" s="147"/>
      <c r="G89" s="147"/>
      <c r="H89" s="147"/>
      <c r="I89" s="147"/>
      <c r="J89" s="147"/>
      <c r="K89" s="147"/>
      <c r="L89" s="147"/>
      <c r="M89" s="147"/>
    </row>
    <row r="90" spans="2:13">
      <c r="B90" s="147"/>
      <c r="C90" s="147"/>
      <c r="D90" s="147"/>
      <c r="E90" s="147"/>
      <c r="F90" s="147"/>
      <c r="G90" s="147"/>
      <c r="H90" s="147"/>
      <c r="I90" s="147"/>
      <c r="J90" s="147"/>
      <c r="K90" s="147"/>
      <c r="L90" s="147"/>
      <c r="M90" s="147"/>
    </row>
    <row r="91" spans="2:13">
      <c r="B91" s="147"/>
      <c r="C91" s="147"/>
      <c r="D91" s="147"/>
      <c r="E91" s="147"/>
      <c r="F91" s="147"/>
      <c r="G91" s="147"/>
      <c r="H91" s="147"/>
      <c r="I91" s="147"/>
      <c r="J91" s="147"/>
      <c r="K91" s="147"/>
      <c r="L91" s="147"/>
      <c r="M91" s="147"/>
    </row>
    <row r="92" spans="2:13">
      <c r="B92" s="147"/>
      <c r="C92" s="147"/>
      <c r="D92" s="147"/>
      <c r="E92" s="147"/>
      <c r="F92" s="147"/>
      <c r="G92" s="147"/>
      <c r="H92" s="147"/>
      <c r="I92" s="147"/>
      <c r="J92" s="147"/>
      <c r="K92" s="147"/>
      <c r="L92" s="147"/>
      <c r="M92" s="147"/>
    </row>
    <row r="93" spans="2:13">
      <c r="B93" s="147"/>
      <c r="C93" s="147"/>
      <c r="D93" s="147"/>
      <c r="E93" s="147"/>
      <c r="F93" s="147"/>
      <c r="G93" s="147"/>
      <c r="H93" s="147"/>
      <c r="I93" s="147"/>
      <c r="J93" s="147"/>
      <c r="K93" s="147"/>
      <c r="L93" s="147"/>
      <c r="M93" s="147"/>
    </row>
    <row r="94" spans="2:13">
      <c r="B94" s="147"/>
      <c r="C94" s="147"/>
      <c r="D94" s="147"/>
      <c r="E94" s="147"/>
      <c r="F94" s="147"/>
      <c r="G94" s="147"/>
      <c r="H94" s="147"/>
      <c r="I94" s="147"/>
      <c r="J94" s="147"/>
      <c r="K94" s="147"/>
      <c r="L94" s="147"/>
      <c r="M94" s="147"/>
    </row>
    <row r="95" spans="2:13">
      <c r="B95" s="147"/>
      <c r="C95" s="147"/>
      <c r="D95" s="147"/>
      <c r="E95" s="147"/>
      <c r="F95" s="147"/>
      <c r="G95" s="147"/>
      <c r="H95" s="147"/>
      <c r="I95" s="147"/>
      <c r="J95" s="147"/>
      <c r="K95" s="147"/>
      <c r="L95" s="147"/>
      <c r="M95" s="147"/>
    </row>
    <row r="96" spans="2:13">
      <c r="B96" s="147"/>
      <c r="C96" s="147"/>
      <c r="D96" s="147"/>
      <c r="E96" s="147"/>
      <c r="F96" s="147"/>
      <c r="G96" s="147"/>
      <c r="H96" s="147"/>
      <c r="I96" s="147"/>
      <c r="J96" s="147"/>
      <c r="K96" s="147"/>
      <c r="L96" s="147"/>
      <c r="M96" s="147"/>
    </row>
    <row r="97" spans="2:13">
      <c r="B97" s="147"/>
      <c r="C97" s="147"/>
      <c r="D97" s="147"/>
      <c r="E97" s="147"/>
      <c r="F97" s="147"/>
      <c r="G97" s="147"/>
      <c r="H97" s="147"/>
      <c r="I97" s="147"/>
      <c r="J97" s="147"/>
      <c r="K97" s="147"/>
      <c r="L97" s="147"/>
      <c r="M97" s="147"/>
    </row>
    <row r="98" spans="2:13">
      <c r="B98" s="147"/>
      <c r="C98" s="147"/>
      <c r="D98" s="147"/>
      <c r="E98" s="147"/>
      <c r="F98" s="147"/>
      <c r="G98" s="147"/>
      <c r="H98" s="147"/>
      <c r="I98" s="147"/>
      <c r="J98" s="147"/>
      <c r="K98" s="147"/>
      <c r="L98" s="147"/>
      <c r="M98" s="147"/>
    </row>
    <row r="99" spans="2:13">
      <c r="B99" s="147"/>
      <c r="C99" s="147"/>
      <c r="D99" s="147"/>
      <c r="E99" s="147"/>
      <c r="F99" s="147"/>
      <c r="G99" s="147"/>
      <c r="H99" s="147"/>
      <c r="I99" s="147"/>
      <c r="J99" s="147"/>
      <c r="K99" s="147"/>
      <c r="L99" s="147"/>
      <c r="M99" s="147"/>
    </row>
    <row r="100" spans="2:13">
      <c r="B100" s="147"/>
      <c r="C100" s="147"/>
      <c r="D100" s="147"/>
      <c r="E100" s="147"/>
      <c r="F100" s="147"/>
      <c r="G100" s="147"/>
      <c r="H100" s="147"/>
      <c r="I100" s="147"/>
      <c r="J100" s="147"/>
      <c r="K100" s="147"/>
      <c r="L100" s="147"/>
      <c r="M100" s="147"/>
    </row>
    <row r="101" spans="2:13">
      <c r="B101" s="147"/>
      <c r="C101" s="147"/>
      <c r="D101" s="147"/>
      <c r="E101" s="147"/>
      <c r="F101" s="147"/>
      <c r="G101" s="147"/>
      <c r="H101" s="147"/>
      <c r="I101" s="147"/>
      <c r="J101" s="147"/>
      <c r="K101" s="147"/>
      <c r="L101" s="147"/>
      <c r="M101" s="147"/>
    </row>
    <row r="102" spans="2:13">
      <c r="B102" s="147"/>
      <c r="C102" s="147"/>
      <c r="D102" s="147"/>
      <c r="E102" s="147"/>
      <c r="F102" s="147"/>
      <c r="G102" s="147"/>
      <c r="H102" s="147"/>
      <c r="I102" s="147"/>
      <c r="J102" s="147"/>
      <c r="K102" s="147"/>
      <c r="L102" s="147"/>
      <c r="M102" s="147"/>
    </row>
    <row r="103" spans="2:13">
      <c r="B103" s="147"/>
      <c r="C103" s="147"/>
      <c r="D103" s="147"/>
      <c r="E103" s="147"/>
      <c r="F103" s="147"/>
      <c r="G103" s="147"/>
      <c r="H103" s="147"/>
      <c r="I103" s="147"/>
      <c r="J103" s="147"/>
      <c r="K103" s="147"/>
      <c r="L103" s="147"/>
      <c r="M103" s="147"/>
    </row>
    <row r="104" spans="2:13">
      <c r="B104" s="147"/>
      <c r="C104" s="147"/>
      <c r="D104" s="147"/>
      <c r="E104" s="147"/>
      <c r="F104" s="147"/>
      <c r="G104" s="147"/>
      <c r="H104" s="147"/>
      <c r="I104" s="147"/>
      <c r="J104" s="147"/>
      <c r="K104" s="147"/>
      <c r="L104" s="147"/>
      <c r="M104" s="147"/>
    </row>
    <row r="105" spans="2:13">
      <c r="B105" s="147"/>
      <c r="C105" s="147"/>
      <c r="D105" s="147"/>
      <c r="E105" s="147"/>
      <c r="F105" s="147"/>
      <c r="G105" s="147"/>
      <c r="H105" s="147"/>
      <c r="I105" s="147"/>
      <c r="J105" s="147"/>
      <c r="K105" s="147"/>
      <c r="L105" s="147"/>
      <c r="M105" s="147"/>
    </row>
    <row r="106" spans="2:13">
      <c r="B106" s="147"/>
      <c r="C106" s="147"/>
      <c r="D106" s="147"/>
      <c r="E106" s="147"/>
      <c r="F106" s="147"/>
      <c r="G106" s="147"/>
      <c r="H106" s="147"/>
      <c r="I106" s="147"/>
      <c r="J106" s="147"/>
      <c r="K106" s="147"/>
      <c r="L106" s="147"/>
      <c r="M106" s="147"/>
    </row>
    <row r="107" spans="2:13">
      <c r="B107" s="147"/>
      <c r="C107" s="147"/>
      <c r="D107" s="147"/>
      <c r="E107" s="147"/>
      <c r="F107" s="147"/>
      <c r="G107" s="147"/>
      <c r="H107" s="147"/>
      <c r="I107" s="147"/>
      <c r="J107" s="147"/>
      <c r="K107" s="147"/>
      <c r="L107" s="147"/>
      <c r="M107" s="147"/>
    </row>
    <row r="108" spans="2:13">
      <c r="B108" s="147"/>
      <c r="C108" s="147"/>
      <c r="D108" s="147"/>
      <c r="E108" s="147"/>
      <c r="F108" s="147"/>
      <c r="G108" s="147"/>
      <c r="H108" s="147"/>
      <c r="I108" s="147"/>
      <c r="J108" s="147"/>
      <c r="K108" s="147"/>
      <c r="L108" s="147"/>
      <c r="M108" s="147"/>
    </row>
    <row r="109" spans="2:13">
      <c r="B109" s="147"/>
      <c r="C109" s="147"/>
      <c r="D109" s="147"/>
      <c r="E109" s="147"/>
      <c r="F109" s="147"/>
      <c r="G109" s="147"/>
      <c r="H109" s="147"/>
      <c r="I109" s="147"/>
      <c r="J109" s="147"/>
      <c r="K109" s="147"/>
      <c r="L109" s="147"/>
      <c r="M109" s="147"/>
    </row>
    <row r="110" spans="2:13">
      <c r="B110" s="147"/>
      <c r="C110" s="147"/>
      <c r="D110" s="147"/>
      <c r="E110" s="147"/>
      <c r="F110" s="147"/>
      <c r="G110" s="147"/>
      <c r="H110" s="147"/>
      <c r="I110" s="147"/>
      <c r="J110" s="147"/>
      <c r="K110" s="147"/>
      <c r="L110" s="147"/>
      <c r="M110" s="147"/>
    </row>
    <row r="111" spans="2:13">
      <c r="B111" s="147"/>
      <c r="C111" s="147"/>
      <c r="D111" s="147"/>
      <c r="E111" s="147"/>
      <c r="F111" s="147"/>
      <c r="G111" s="147"/>
      <c r="H111" s="147"/>
      <c r="I111" s="147"/>
      <c r="J111" s="147"/>
      <c r="K111" s="147"/>
      <c r="L111" s="147"/>
      <c r="M111" s="147"/>
    </row>
    <row r="112" spans="2:13">
      <c r="B112" s="147"/>
      <c r="C112" s="147"/>
      <c r="D112" s="147"/>
      <c r="E112" s="147"/>
      <c r="F112" s="147"/>
      <c r="G112" s="147"/>
      <c r="H112" s="147"/>
      <c r="I112" s="147"/>
      <c r="J112" s="147"/>
      <c r="K112" s="147"/>
      <c r="L112" s="147"/>
      <c r="M112" s="147"/>
    </row>
    <row r="113" spans="2:13">
      <c r="B113" s="147"/>
      <c r="C113" s="147"/>
      <c r="D113" s="147"/>
      <c r="E113" s="147"/>
      <c r="F113" s="147"/>
      <c r="G113" s="147"/>
      <c r="H113" s="147"/>
      <c r="I113" s="147"/>
      <c r="J113" s="147"/>
      <c r="K113" s="147"/>
      <c r="L113" s="147"/>
      <c r="M113" s="147"/>
    </row>
    <row r="114" spans="2:13">
      <c r="B114" s="147"/>
      <c r="C114" s="147"/>
      <c r="D114" s="147"/>
      <c r="E114" s="147"/>
      <c r="F114" s="147"/>
      <c r="G114" s="147"/>
      <c r="H114" s="147"/>
      <c r="I114" s="147"/>
      <c r="J114" s="147"/>
      <c r="K114" s="147"/>
      <c r="L114" s="147"/>
      <c r="M114" s="147"/>
    </row>
    <row r="115" spans="2:13">
      <c r="B115" s="147"/>
      <c r="C115" s="147"/>
      <c r="D115" s="147"/>
      <c r="E115" s="147"/>
      <c r="F115" s="147"/>
      <c r="G115" s="147"/>
      <c r="H115" s="147"/>
      <c r="I115" s="147"/>
      <c r="J115" s="147"/>
      <c r="K115" s="147"/>
      <c r="L115" s="147"/>
      <c r="M115" s="147"/>
    </row>
    <row r="116" spans="2:13">
      <c r="B116" s="147"/>
      <c r="C116" s="147"/>
      <c r="D116" s="147"/>
      <c r="E116" s="147"/>
      <c r="F116" s="147"/>
      <c r="G116" s="147"/>
      <c r="H116" s="147"/>
      <c r="I116" s="147"/>
      <c r="J116" s="147"/>
      <c r="K116" s="147"/>
      <c r="L116" s="147"/>
      <c r="M116" s="147"/>
    </row>
    <row r="117" spans="2:13">
      <c r="B117" s="147"/>
      <c r="C117" s="147"/>
      <c r="D117" s="147"/>
      <c r="E117" s="147"/>
      <c r="F117" s="147"/>
      <c r="G117" s="147"/>
      <c r="H117" s="147"/>
      <c r="I117" s="147"/>
      <c r="J117" s="147"/>
      <c r="K117" s="147"/>
      <c r="L117" s="147"/>
      <c r="M117" s="147"/>
    </row>
    <row r="118" spans="2:13">
      <c r="B118" s="147"/>
      <c r="C118" s="147"/>
      <c r="D118" s="147"/>
      <c r="E118" s="147"/>
      <c r="F118" s="147"/>
      <c r="G118" s="147"/>
      <c r="H118" s="147"/>
      <c r="I118" s="147"/>
      <c r="J118" s="147"/>
      <c r="K118" s="147"/>
      <c r="L118" s="147"/>
      <c r="M118" s="147"/>
    </row>
    <row r="119" spans="2:13">
      <c r="B119" s="147"/>
      <c r="C119" s="147"/>
      <c r="D119" s="147"/>
      <c r="E119" s="147"/>
      <c r="F119" s="147"/>
      <c r="G119" s="147"/>
      <c r="H119" s="147"/>
      <c r="I119" s="147"/>
      <c r="J119" s="147"/>
      <c r="K119" s="147"/>
      <c r="L119" s="147"/>
      <c r="M119" s="147"/>
    </row>
    <row r="120" spans="2:13">
      <c r="B120" s="147"/>
      <c r="C120" s="147"/>
      <c r="D120" s="147"/>
      <c r="E120" s="147"/>
      <c r="F120" s="147"/>
      <c r="G120" s="147"/>
      <c r="H120" s="147"/>
      <c r="I120" s="147"/>
      <c r="J120" s="147"/>
      <c r="K120" s="147"/>
      <c r="L120" s="147"/>
      <c r="M120" s="147"/>
    </row>
    <row r="121" spans="2:13">
      <c r="B121" s="147"/>
      <c r="C121" s="147"/>
      <c r="D121" s="147"/>
      <c r="E121" s="147"/>
      <c r="F121" s="147"/>
      <c r="G121" s="147"/>
      <c r="H121" s="147"/>
      <c r="I121" s="147"/>
      <c r="J121" s="147"/>
      <c r="K121" s="147"/>
      <c r="L121" s="147"/>
      <c r="M121" s="147"/>
    </row>
    <row r="122" spans="2:13">
      <c r="B122" s="147"/>
      <c r="C122" s="147"/>
      <c r="D122" s="147"/>
      <c r="E122" s="147"/>
      <c r="F122" s="147"/>
      <c r="G122" s="147"/>
      <c r="H122" s="147"/>
      <c r="I122" s="147"/>
      <c r="J122" s="147"/>
      <c r="K122" s="147"/>
      <c r="L122" s="147"/>
      <c r="M122" s="147"/>
    </row>
    <row r="123" spans="2:13">
      <c r="B123" s="147"/>
      <c r="C123" s="147"/>
      <c r="D123" s="147"/>
      <c r="E123" s="147"/>
      <c r="F123" s="147"/>
      <c r="G123" s="147"/>
      <c r="H123" s="147"/>
      <c r="I123" s="147"/>
      <c r="J123" s="147"/>
      <c r="K123" s="147"/>
      <c r="L123" s="147"/>
      <c r="M123" s="147"/>
    </row>
    <row r="124" spans="2:13">
      <c r="B124" s="147"/>
      <c r="C124" s="147"/>
      <c r="D124" s="147"/>
      <c r="E124" s="147"/>
      <c r="F124" s="147"/>
      <c r="G124" s="147"/>
      <c r="H124" s="147"/>
      <c r="I124" s="147"/>
      <c r="J124" s="147"/>
      <c r="K124" s="147"/>
      <c r="L124" s="147"/>
      <c r="M124" s="147"/>
    </row>
    <row r="125" spans="2:13">
      <c r="B125" s="147"/>
      <c r="C125" s="147"/>
      <c r="D125" s="147"/>
      <c r="E125" s="147"/>
      <c r="F125" s="147"/>
      <c r="G125" s="147"/>
      <c r="H125" s="147"/>
      <c r="I125" s="147"/>
      <c r="J125" s="147"/>
      <c r="K125" s="147"/>
      <c r="L125" s="147"/>
      <c r="M125" s="147"/>
    </row>
    <row r="126" spans="2:13">
      <c r="B126" s="147"/>
      <c r="C126" s="147"/>
      <c r="D126" s="147"/>
      <c r="E126" s="147"/>
      <c r="F126" s="147"/>
      <c r="G126" s="147"/>
      <c r="H126" s="147"/>
      <c r="I126" s="147"/>
      <c r="J126" s="147"/>
      <c r="K126" s="147"/>
      <c r="L126" s="147"/>
      <c r="M126" s="147"/>
    </row>
    <row r="127" spans="2:13">
      <c r="B127" s="147"/>
      <c r="C127" s="147"/>
      <c r="D127" s="147"/>
      <c r="E127" s="147"/>
      <c r="F127" s="147"/>
      <c r="G127" s="147"/>
      <c r="H127" s="147"/>
      <c r="I127" s="147"/>
      <c r="J127" s="147"/>
      <c r="K127" s="147"/>
      <c r="L127" s="147"/>
      <c r="M127" s="147"/>
    </row>
    <row r="128" spans="2:13">
      <c r="B128" s="147"/>
      <c r="C128" s="147"/>
      <c r="D128" s="147"/>
      <c r="E128" s="147"/>
      <c r="F128" s="147"/>
      <c r="G128" s="147"/>
      <c r="H128" s="147"/>
      <c r="I128" s="147"/>
      <c r="J128" s="147"/>
      <c r="K128" s="147"/>
      <c r="L128" s="147"/>
      <c r="M128" s="147"/>
    </row>
    <row r="129" spans="2:13">
      <c r="B129" s="147"/>
      <c r="C129" s="147"/>
      <c r="D129" s="147"/>
      <c r="E129" s="147"/>
      <c r="F129" s="147"/>
      <c r="G129" s="147"/>
      <c r="H129" s="147"/>
      <c r="I129" s="147"/>
      <c r="J129" s="147"/>
      <c r="K129" s="147"/>
      <c r="L129" s="147"/>
      <c r="M129" s="147"/>
    </row>
    <row r="130" spans="2:13">
      <c r="B130" s="147"/>
      <c r="C130" s="147"/>
      <c r="D130" s="147"/>
      <c r="E130" s="147"/>
      <c r="F130" s="147"/>
      <c r="G130" s="147"/>
      <c r="H130" s="147"/>
      <c r="I130" s="147"/>
      <c r="J130" s="147"/>
      <c r="K130" s="147"/>
      <c r="L130" s="147"/>
      <c r="M130" s="147"/>
    </row>
    <row r="131" spans="2:13">
      <c r="B131" s="147"/>
      <c r="C131" s="147"/>
      <c r="D131" s="147"/>
      <c r="E131" s="147"/>
      <c r="F131" s="147"/>
      <c r="G131" s="147"/>
      <c r="H131" s="147"/>
      <c r="I131" s="147"/>
      <c r="J131" s="147"/>
      <c r="K131" s="147"/>
      <c r="L131" s="147"/>
      <c r="M131" s="147"/>
    </row>
    <row r="132" spans="2:13">
      <c r="B132" s="147"/>
      <c r="C132" s="147"/>
      <c r="D132" s="147"/>
      <c r="E132" s="147"/>
      <c r="F132" s="147"/>
      <c r="G132" s="147"/>
      <c r="H132" s="147"/>
      <c r="I132" s="147"/>
      <c r="J132" s="147"/>
      <c r="K132" s="147"/>
      <c r="L132" s="147"/>
      <c r="M132" s="147"/>
    </row>
    <row r="133" spans="2:13">
      <c r="B133" s="147"/>
      <c r="C133" s="147"/>
      <c r="D133" s="147"/>
      <c r="E133" s="147"/>
      <c r="F133" s="147"/>
      <c r="G133" s="147"/>
      <c r="H133" s="147"/>
      <c r="I133" s="147"/>
      <c r="J133" s="147"/>
      <c r="K133" s="147"/>
      <c r="L133" s="147"/>
      <c r="M133" s="147"/>
    </row>
  </sheetData>
  <mergeCells count="1">
    <mergeCell ref="B2:M133"/>
  </mergeCells>
  <phoneticPr fontId="9"/>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XFD1048576"/>
  <sheetViews>
    <sheetView tabSelected="1" view="pageBreakPreview" zoomScale="90" zoomScaleNormal="90" zoomScaleSheetLayoutView="90" workbookViewId="0">
      <selection activeCell="I3" sqref="I3"/>
    </sheetView>
  </sheetViews>
  <sheetFormatPr defaultColWidth="8.75" defaultRowHeight="16.5"/>
  <cols>
    <col min="1" max="1" width="6.125" style="3" customWidth="1"/>
    <col min="2" max="2" width="6.875" style="3" customWidth="1"/>
    <col min="3" max="3" width="20.625" style="122" customWidth="1"/>
    <col min="4" max="4" width="7.8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5" style="3" customWidth="1"/>
    <col min="17" max="16384" width="8.75" style="3"/>
  </cols>
  <sheetData>
    <row r="1" spans="2:20" ht="30">
      <c r="B1" s="148" t="s">
        <v>96</v>
      </c>
      <c r="C1" s="148"/>
      <c r="D1" s="148"/>
      <c r="E1" s="148"/>
      <c r="F1" s="148"/>
      <c r="G1" s="148"/>
      <c r="H1" s="148"/>
      <c r="I1" s="148"/>
      <c r="J1" s="148"/>
      <c r="K1" s="148"/>
      <c r="L1" s="148"/>
      <c r="M1" s="148"/>
      <c r="N1" s="148"/>
      <c r="O1" s="148"/>
    </row>
    <row r="2" spans="2:20" ht="19.5">
      <c r="B2" s="4" t="str">
        <f>IF(事故報告書!P6&lt;&gt;"",点検用!J2,"")&amp;CHAR(10)</f>
        <v xml:space="preserve">
</v>
      </c>
      <c r="C2" s="63" t="s">
        <v>95</v>
      </c>
      <c r="D2" s="6"/>
      <c r="E2" s="6"/>
      <c r="F2" s="6"/>
      <c r="G2" s="6"/>
      <c r="H2" s="6"/>
      <c r="I2" s="6"/>
      <c r="J2" s="4"/>
      <c r="K2" s="4"/>
      <c r="L2" s="4"/>
      <c r="M2" s="164" t="str">
        <f>IF(SUM(点検用!C2:C45)&gt;0,"未入力項目あり","")</f>
        <v>未入力項目あり</v>
      </c>
      <c r="N2" s="164"/>
      <c r="O2" s="165" t="s">
        <v>247</v>
      </c>
      <c r="P2" s="165"/>
    </row>
    <row r="3" spans="2:20" ht="19.5">
      <c r="B3" s="4"/>
      <c r="C3" s="63"/>
      <c r="D3" s="6"/>
      <c r="E3" s="6"/>
      <c r="F3" s="6"/>
      <c r="G3" s="6"/>
      <c r="H3" s="6"/>
      <c r="I3" s="6"/>
      <c r="J3" s="4"/>
      <c r="K3" s="4"/>
      <c r="L3" s="4"/>
      <c r="M3" s="151" t="s">
        <v>287</v>
      </c>
      <c r="N3" s="152"/>
      <c r="O3" s="149">
        <f>Q50</f>
        <v>0</v>
      </c>
      <c r="P3" s="150"/>
    </row>
    <row r="4" spans="2:20" ht="24" customHeight="1">
      <c r="B4" s="4"/>
      <c r="C4" s="119"/>
      <c r="D4" s="110"/>
      <c r="E4" s="52"/>
      <c r="F4" s="140"/>
      <c r="G4" s="107" t="s">
        <v>168</v>
      </c>
      <c r="H4" s="109"/>
      <c r="I4" s="33"/>
      <c r="J4" s="32" t="s">
        <v>167</v>
      </c>
      <c r="K4" s="128"/>
      <c r="L4" s="63" t="s">
        <v>2</v>
      </c>
      <c r="M4" s="128"/>
      <c r="N4" s="4" t="s">
        <v>166</v>
      </c>
      <c r="O4" s="129"/>
      <c r="P4" s="3" t="s">
        <v>165</v>
      </c>
      <c r="Q4" s="127" t="str">
        <f>IF(SUM(点検用!C2:C45)&gt;0,"下記内容が未入力です。","")</f>
        <v>下記内容が未入力です。</v>
      </c>
    </row>
    <row r="5" spans="2:20" ht="19.5">
      <c r="B5" s="4"/>
      <c r="C5" s="63"/>
      <c r="D5" s="4"/>
      <c r="E5" s="4"/>
      <c r="F5" s="58"/>
      <c r="G5" s="58"/>
      <c r="H5" s="58"/>
      <c r="I5" s="58"/>
      <c r="J5" s="58"/>
      <c r="K5" s="58"/>
      <c r="M5" s="158" t="str">
        <f>"("&amp;L9&amp;","&amp;G20&amp;","&amp;N14&amp;")"</f>
        <v>(,,)</v>
      </c>
      <c r="N5" s="159"/>
      <c r="O5" s="160"/>
      <c r="P5" s="141"/>
      <c r="Q5" s="224"/>
      <c r="R5" s="224"/>
    </row>
    <row r="6" spans="2:20" ht="40.5" customHeight="1">
      <c r="B6" s="166" t="s">
        <v>86</v>
      </c>
      <c r="C6" s="120" t="s">
        <v>219</v>
      </c>
      <c r="D6" s="8"/>
      <c r="E6" s="174"/>
      <c r="F6" s="174"/>
      <c r="G6" s="174"/>
      <c r="H6" s="37"/>
      <c r="I6" s="56"/>
      <c r="J6" s="37"/>
      <c r="K6" s="57"/>
      <c r="L6" s="54"/>
      <c r="M6" s="255"/>
      <c r="N6" s="255"/>
      <c r="O6" s="9" t="s">
        <v>164</v>
      </c>
      <c r="Q6" s="234" t="str">
        <f>IF(点検用!J2&lt;&gt;"",点検用!J2,"")&amp;CHAR(10)
&amp;IF(点検用!J3&lt;&gt;"",点検用!J3,"")&amp;CHAR(10)
&amp;IF(点検用!J4&lt;&gt;"",点検用!J4,"")&amp;CHAR(10)
&amp;IF(点検用!J5&lt;&gt;"",点検用!J5,"")&amp;CHAR(10)
&amp;IF(点検用!J6&lt;&gt;"",点検用!J6,"")&amp;CHAR(10)
&amp;IF(点検用!J7&lt;&gt;"",点検用!J7,"")&amp;CHAR(10)
&amp;IF(点検用!J8&lt;&gt;"",点検用!J8,"")&amp;CHAR(10)
&amp;IF(点検用!J9&lt;&gt;"",点検用!J9,"")&amp;CHAR(10)
&amp;IF(点検用!J10&lt;&gt;"",点検用!J10,"")&amp;CHAR(10)
&amp;IF(点検用!J11&lt;&gt;"",点検用!J11,"")&amp;CHAR(10)
&amp;IF(点検用!J12&lt;&gt;"",点検用!J12,"")&amp;CHAR(10)
&amp;IF(点検用!J13&lt;&gt;"",点検用!J13,"")&amp;CHAR(10)
&amp;IF(点検用!J14&lt;&gt;"",点検用!J14,"")&amp;CHAR(10)
&amp;IF(点検用!J15&lt;&gt;"",点検用!J15,"")&amp;CHAR(10)
&amp;IF(点検用!J16&lt;&gt;"",点検用!J16,"")&amp;CHAR(10)
&amp;IF(点検用!J17&lt;&gt;"",点検用!J17,"")&amp;CHAR(10)
&amp;IF(点検用!J18&lt;&gt;"",点検用!J18,"")&amp;CHAR(10)
&amp;IF(点検用!J19&lt;&gt;"",点検用!J19,"")&amp;CHAR(10)
&amp;IF(点検用!J20&lt;&gt;"",点検用!J20,"")&amp;CHAR(10)
&amp;IF(点検用!J21&lt;&gt;"",点検用!J21,"")&amp;CHAR(10)
&amp;IF(点検用!J22&lt;&gt;"",点検用!J22,"")&amp;CHAR(10)
&amp;IF(点検用!J23&lt;&gt;"",点検用!J23,"")&amp;CHAR(10)
&amp;IF(点検用!J24&lt;&gt;"",点検用!J24,"")&amp;CHAR(10)
&amp;IF(点検用!J25&lt;&gt;"",点検用!J25,"")&amp;CHAR(10)
&amp;IF(点検用!J26&lt;&gt;"",点検用!J26,"")&amp;CHAR(10)
&amp;IF(点検用!J27&lt;&gt;"",点検用!J27,"")&amp;CHAR(10)
&amp;IF(点検用!J28&lt;&gt;"",点検用!J28,"")&amp;CHAR(10)
&amp;IF(点検用!J29&lt;&gt;"",点検用!J29,"")&amp;CHAR(10)
&amp;IF(点検用!J30&lt;&gt;"",点検用!J30,"")&amp;CHAR(10)
&amp;IF(点検用!J31&lt;&gt;"",点検用!J31,"")&amp;CHAR(10)
&amp;IF(点検用!J32&lt;&gt;"",点検用!J32,"")&amp;CHAR(10)
&amp;IF(点検用!J33&lt;&gt;"",点検用!J33,"")&amp;CHAR(10)
&amp;IF(点検用!J34&lt;&gt;"",点検用!J34,"")&amp;CHAR(10)
&amp;IF(点検用!J35&lt;&gt;"",点検用!J35,"")&amp;CHAR(10)
&amp;IF(点検用!J36&lt;&gt;"",点検用!J36,"")&amp;CHAR(10)
&amp;IF(点検用!J37&lt;&gt;"",点検用!J37,"")&amp;CHAR(10)
&amp;IF(点検用!J38&lt;&gt;"",点検用!J38,"")&amp;CHAR(10)
&amp;IF(点検用!J39&lt;&gt;"",点検用!J39,"")&amp;CHAR(10)
&amp;IF(点検用!J40&lt;&gt;"",点検用!J40,"")&amp;CHAR(10)
&amp;IF(点検用!J41&lt;&gt;"",点検用!J41,"")&amp;CHAR(10)
&amp;IF(点検用!J42&lt;&gt;"",点検用!J42,"")&amp;CHAR(10)
&amp;IF(点検用!J43&lt;&gt;"",点検用!J43,"")&amp;CHAR(10)
&amp;IF(点検用!J44&lt;&gt;"",点検用!J44,"")&amp;CHAR(10)
&amp;IF(点検用!J45&lt;&gt;"",点検用!J45,"")&amp;CHAR(10)</f>
        <v xml:space="preserve">１．提出日
１．事故状況の程度
１．死亡日
１．事故状況その他の程度
２．法人名
２．事業所名
２．事業所番号
２．サービス種別
２．所在地
３．氏名
３．年齢
３．性別
３．サービス提供開始日
３．保険者
３．被保険者番号
３．住所
３．要介護度
４．発生日時
４．発生場所
４．事故の種別
４．発生時状況、事故内容の詳細
５．発生時の対応
５．受診方法
５．診断名
５．診断内容
５．検査、処置等の概要
６．利用者の状況
６．家族等への報告
６．報告年月日
６．追加対応予定
７．事故の原因分析
８．再発防止策
</v>
      </c>
      <c r="R6" s="234" t="str">
        <f>IF(点検用!G2&lt;&gt;"",点検用!G2,"")&amp;CHAR(10)
&amp;IF(点検用!G3&lt;&gt;"",点検用!G3,"")&amp;CHAR(10)</f>
        <v xml:space="preserve">
</v>
      </c>
      <c r="S6" s="234" t="str">
        <f>IF(点検用!H2&lt;&gt;"",点検用!H2,"")&amp;CHAR(10)
&amp;IF(点検用!H3&lt;&gt;"",点検用!H3,"")&amp;CHAR(10)</f>
        <v xml:space="preserve">
</v>
      </c>
      <c r="T6" s="234" t="str">
        <f>IF(点検用!I2&lt;&gt;"",点検用!I2,"")&amp;CHAR(10)
&amp;IF(点検用!I3&lt;&gt;"",点検用!I3,"")&amp;CHAR(10)</f>
        <v xml:space="preserve">1
2
</v>
      </c>
    </row>
    <row r="7" spans="2:20" ht="31.15" customHeight="1">
      <c r="B7" s="166"/>
      <c r="C7" s="115" t="s">
        <v>0</v>
      </c>
      <c r="D7" s="10" t="s">
        <v>1</v>
      </c>
      <c r="E7" s="146"/>
      <c r="F7" s="53" t="s">
        <v>2</v>
      </c>
      <c r="G7" s="146"/>
      <c r="H7" s="53" t="s">
        <v>3</v>
      </c>
      <c r="I7" s="146"/>
      <c r="J7" s="53" t="s">
        <v>4</v>
      </c>
      <c r="K7" s="167"/>
      <c r="L7" s="168"/>
      <c r="M7" s="168"/>
      <c r="N7" s="168"/>
      <c r="O7" s="169"/>
      <c r="Q7" s="234" t="str">
        <f>IF(点検用!F3&lt;&gt;"",点検用!F3,"")&amp;CHAR(10)
&amp;IF(点検用!F4&lt;&gt;"",点検用!F4,"")&amp;CHAR(10)</f>
        <v xml:space="preserve">
</v>
      </c>
      <c r="R7" s="234" t="str">
        <f>IF(点検用!G3&lt;&gt;"",点検用!G3,"")&amp;CHAR(10)
&amp;IF(点検用!G4&lt;&gt;"",点検用!G4,"")&amp;CHAR(10)</f>
        <v xml:space="preserve">
</v>
      </c>
      <c r="S7" s="234" t="str">
        <f>IF(点検用!H3&lt;&gt;"",点検用!H3,"")&amp;CHAR(10)
&amp;IF(点検用!H4&lt;&gt;"",点検用!H4,"")&amp;CHAR(10)</f>
        <v xml:space="preserve">
</v>
      </c>
      <c r="T7" s="234" t="str">
        <f>IF(点検用!I3&lt;&gt;"",点検用!I3,"")&amp;CHAR(10)
&amp;IF(点検用!I4&lt;&gt;"",点検用!I4,"")&amp;CHAR(10)</f>
        <v xml:space="preserve">2
3
</v>
      </c>
    </row>
    <row r="8" spans="2:20" ht="31.15" customHeight="1">
      <c r="B8" s="170" t="s">
        <v>8</v>
      </c>
      <c r="C8" s="121" t="s">
        <v>9</v>
      </c>
      <c r="D8" s="155"/>
      <c r="E8" s="156"/>
      <c r="F8" s="156"/>
      <c r="G8" s="156"/>
      <c r="H8" s="156"/>
      <c r="I8" s="156"/>
      <c r="J8" s="156"/>
      <c r="K8" s="156"/>
      <c r="L8" s="156"/>
      <c r="M8" s="156"/>
      <c r="N8" s="156"/>
      <c r="O8" s="157"/>
      <c r="Q8" s="234" t="str">
        <f>IF(点検用!F4&lt;&gt;"",点検用!F4,"")&amp;CHAR(10)
&amp;IF(点検用!F5&lt;&gt;"",点検用!F5,"")&amp;CHAR(10)</f>
        <v xml:space="preserve">
</v>
      </c>
      <c r="R8" s="234" t="str">
        <f>IF(点検用!G4&lt;&gt;"",点検用!G4,"")&amp;CHAR(10)
&amp;IF(点検用!G5&lt;&gt;"",点検用!G5,"")&amp;CHAR(10)</f>
        <v xml:space="preserve">
</v>
      </c>
      <c r="S8" s="234" t="str">
        <f>IF(点検用!H4&lt;&gt;"",点検用!H4,"")&amp;CHAR(10)
&amp;IF(点検用!H5&lt;&gt;"",点検用!H5,"")&amp;CHAR(10)</f>
        <v xml:space="preserve">
</v>
      </c>
      <c r="T8" s="234" t="str">
        <f>IF(点検用!I4&lt;&gt;"",点検用!I4,"")&amp;CHAR(10)
&amp;IF(点検用!I5&lt;&gt;"",点検用!I5,"")&amp;CHAR(10)</f>
        <v xml:space="preserve">3
4
</v>
      </c>
    </row>
    <row r="9" spans="2:20" ht="31.15" customHeight="1">
      <c r="B9" s="170"/>
      <c r="C9" s="115" t="s">
        <v>10</v>
      </c>
      <c r="D9" s="155"/>
      <c r="E9" s="156"/>
      <c r="F9" s="156"/>
      <c r="G9" s="156"/>
      <c r="H9" s="156"/>
      <c r="I9" s="156"/>
      <c r="J9" s="157"/>
      <c r="K9" s="1" t="s">
        <v>11</v>
      </c>
      <c r="L9" s="171"/>
      <c r="M9" s="172"/>
      <c r="N9" s="172"/>
      <c r="O9" s="173"/>
      <c r="Q9" s="234" t="str">
        <f>IF(点検用!F5&lt;&gt;"",点検用!F5,"")&amp;CHAR(10)
&amp;IF(点検用!F6&lt;&gt;"",点検用!F6,"")&amp;CHAR(10)</f>
        <v xml:space="preserve">
</v>
      </c>
      <c r="R9" s="234" t="str">
        <f>IF(点検用!G5&lt;&gt;"",点検用!G5,"")&amp;CHAR(10)
&amp;IF(点検用!G6&lt;&gt;"",点検用!G6,"")&amp;CHAR(10)</f>
        <v xml:space="preserve">
</v>
      </c>
      <c r="S9" s="234" t="str">
        <f>IF(点検用!H5&lt;&gt;"",点検用!H5,"")&amp;CHAR(10)
&amp;IF(点検用!H6&lt;&gt;"",点検用!H6,"")&amp;CHAR(10)</f>
        <v xml:space="preserve">
</v>
      </c>
      <c r="T9" s="234" t="str">
        <f>IF(点検用!I5&lt;&gt;"",点検用!I5,"")&amp;CHAR(10)
&amp;IF(点検用!I6&lt;&gt;"",点検用!I6,"")&amp;CHAR(10)</f>
        <v xml:space="preserve">4
5
</v>
      </c>
    </row>
    <row r="10" spans="2:20" ht="186" customHeight="1">
      <c r="B10" s="170"/>
      <c r="C10" s="115" t="s">
        <v>150</v>
      </c>
      <c r="D10" s="161"/>
      <c r="E10" s="162"/>
      <c r="F10" s="162"/>
      <c r="G10" s="162"/>
      <c r="H10" s="162"/>
      <c r="I10" s="162"/>
      <c r="J10" s="162"/>
      <c r="K10" s="162"/>
      <c r="L10" s="162"/>
      <c r="M10" s="162"/>
      <c r="N10" s="162"/>
      <c r="O10" s="163"/>
      <c r="Q10" s="234" t="str">
        <f>IF(点検用!F6&lt;&gt;"",点検用!F6,"")&amp;CHAR(10)
&amp;IF(点検用!F7&lt;&gt;"",点検用!F7,"")&amp;CHAR(10)</f>
        <v xml:space="preserve">
</v>
      </c>
      <c r="R10" s="234" t="str">
        <f>IF(点検用!G6&lt;&gt;"",点検用!G6,"")&amp;CHAR(10)
&amp;IF(点検用!G7&lt;&gt;"",点検用!G7,"")&amp;CHAR(10)</f>
        <v xml:space="preserve">
</v>
      </c>
      <c r="S10" s="234" t="str">
        <f>IF(点検用!H6&lt;&gt;"",点検用!H6,"")&amp;CHAR(10)
&amp;IF(点検用!H7&lt;&gt;"",点検用!H7,"")&amp;CHAR(10)</f>
        <v xml:space="preserve">
</v>
      </c>
      <c r="T10" s="234" t="str">
        <f>IF(点検用!I6&lt;&gt;"",点検用!I6,"")&amp;CHAR(10)
&amp;IF(点検用!I7&lt;&gt;"",点検用!I7,"")&amp;CHAR(10)</f>
        <v xml:space="preserve">5
6
</v>
      </c>
    </row>
    <row r="11" spans="2:20" ht="31.15" customHeight="1">
      <c r="B11" s="170"/>
      <c r="C11" s="179" t="s">
        <v>12</v>
      </c>
      <c r="D11" s="242"/>
      <c r="E11" s="243"/>
      <c r="F11" s="243"/>
      <c r="G11" s="243"/>
      <c r="H11" s="243"/>
      <c r="I11" s="243"/>
      <c r="J11" s="243"/>
      <c r="K11" s="243"/>
      <c r="L11" s="243"/>
      <c r="M11" s="243"/>
      <c r="N11" s="243"/>
      <c r="O11" s="244"/>
      <c r="P11" s="253"/>
      <c r="Q11" s="234" t="str">
        <f>IF(点検用!F7&lt;&gt;"",点検用!F7,"")&amp;CHAR(10)
&amp;IF(点検用!F8&lt;&gt;"",点検用!F8,"")&amp;CHAR(10)</f>
        <v xml:space="preserve">
</v>
      </c>
      <c r="R11" s="234" t="str">
        <f>IF(点検用!G7&lt;&gt;"",点検用!G7,"")&amp;CHAR(10)
&amp;IF(点検用!G8&lt;&gt;"",点検用!G8,"")&amp;CHAR(10)</f>
        <v xml:space="preserve">
</v>
      </c>
      <c r="S11" s="234" t="str">
        <f>IF(点検用!H7&lt;&gt;"",点検用!H7,"")&amp;CHAR(10)
&amp;IF(点検用!H8&lt;&gt;"",点検用!H8,"")&amp;CHAR(10)</f>
        <v xml:space="preserve">
</v>
      </c>
      <c r="T11" s="234" t="str">
        <f>IF(点検用!I7&lt;&gt;"",点検用!I7,"")&amp;CHAR(10)
&amp;IF(点検用!I8&lt;&gt;"",点検用!I8,"")&amp;CHAR(10)</f>
        <v xml:space="preserve">6
7
</v>
      </c>
    </row>
    <row r="12" spans="2:20" ht="31.15" customHeight="1">
      <c r="B12" s="170"/>
      <c r="C12" s="181"/>
      <c r="D12" s="245"/>
      <c r="E12" s="246"/>
      <c r="F12" s="246"/>
      <c r="G12" s="246"/>
      <c r="H12" s="246"/>
      <c r="I12" s="246"/>
      <c r="J12" s="246"/>
      <c r="K12" s="246"/>
      <c r="L12" s="246"/>
      <c r="M12" s="246"/>
      <c r="N12" s="246"/>
      <c r="O12" s="247"/>
      <c r="P12" s="253"/>
      <c r="Q12" s="234" t="str">
        <f>IF(点検用!F8&lt;&gt;"",点検用!F8,"")&amp;CHAR(10)
&amp;IF(点検用!F9&lt;&gt;"",点検用!F9,"")&amp;CHAR(10)</f>
        <v xml:space="preserve">
</v>
      </c>
      <c r="R12" s="234" t="str">
        <f>IF(点検用!G8&lt;&gt;"",点検用!G8,"")&amp;CHAR(10)
&amp;IF(点検用!G9&lt;&gt;"",点検用!G9,"")&amp;CHAR(10)</f>
        <v xml:space="preserve">
</v>
      </c>
      <c r="S12" s="234" t="str">
        <f>IF(点検用!H8&lt;&gt;"",点検用!H8,"")&amp;CHAR(10)
&amp;IF(点検用!H9&lt;&gt;"",点検用!H9,"")&amp;CHAR(10)</f>
        <v xml:space="preserve">
</v>
      </c>
      <c r="T12" s="234" t="str">
        <f>IF(点検用!I8&lt;&gt;"",点検用!I8,"")&amp;CHAR(10)
&amp;IF(点検用!I9&lt;&gt;"",点検用!I9,"")&amp;CHAR(10)</f>
        <v xml:space="preserve">7
8
</v>
      </c>
    </row>
    <row r="13" spans="2:20" ht="31.15" customHeight="1">
      <c r="B13" s="189" t="s">
        <v>14</v>
      </c>
      <c r="C13" s="121" t="s">
        <v>15</v>
      </c>
      <c r="D13" s="10" t="s">
        <v>13</v>
      </c>
      <c r="E13" s="155"/>
      <c r="F13" s="156"/>
      <c r="G13" s="157"/>
      <c r="H13" s="10" t="s">
        <v>16</v>
      </c>
      <c r="I13" s="177"/>
      <c r="J13" s="178"/>
      <c r="K13" s="10" t="s">
        <v>17</v>
      </c>
      <c r="L13" s="8"/>
      <c r="M13" s="50"/>
      <c r="N13" s="15"/>
      <c r="O13" s="51"/>
      <c r="Q13" s="234" t="str">
        <f>IF(点検用!F9&lt;&gt;"",点検用!F9,"")&amp;CHAR(10)
&amp;IF(点検用!F10&lt;&gt;"",点検用!F10,"")&amp;CHAR(10)</f>
        <v xml:space="preserve">
</v>
      </c>
      <c r="R13" s="234" t="str">
        <f>IF(点検用!G9&lt;&gt;"",点検用!G9,"")&amp;CHAR(10)
&amp;IF(点検用!G10&lt;&gt;"",点検用!G10,"")&amp;CHAR(10)</f>
        <v xml:space="preserve">
</v>
      </c>
      <c r="S13" s="234" t="str">
        <f>IF(点検用!H9&lt;&gt;"",点検用!H9,"")&amp;CHAR(10)
&amp;IF(点検用!H10&lt;&gt;"",点検用!H10,"")&amp;CHAR(10)</f>
        <v xml:space="preserve">
</v>
      </c>
      <c r="T13" s="234" t="str">
        <f>IF(点検用!I9&lt;&gt;"",点検用!I9,"")&amp;CHAR(10)
&amp;IF(点検用!I10&lt;&gt;"",点検用!I10,"")&amp;CHAR(10)</f>
        <v xml:space="preserve">8
9
</v>
      </c>
    </row>
    <row r="14" spans="2:20" ht="31.15" customHeight="1">
      <c r="B14" s="190"/>
      <c r="C14" s="121" t="s">
        <v>74</v>
      </c>
      <c r="D14" s="10" t="s">
        <v>1</v>
      </c>
      <c r="E14" s="130"/>
      <c r="F14" s="10" t="s">
        <v>2</v>
      </c>
      <c r="G14" s="130"/>
      <c r="H14" s="10" t="s">
        <v>3</v>
      </c>
      <c r="I14" s="130"/>
      <c r="J14" s="10" t="s">
        <v>4</v>
      </c>
      <c r="K14" s="2" t="s">
        <v>18</v>
      </c>
      <c r="L14" s="131"/>
      <c r="M14" s="108" t="s">
        <v>163</v>
      </c>
      <c r="N14" s="186"/>
      <c r="O14" s="187"/>
      <c r="Q14" s="234" t="str">
        <f>IF(点検用!F10&lt;&gt;"",点検用!F10,"")&amp;CHAR(10)
&amp;IF(点検用!F11&lt;&gt;"",点検用!F11,"")&amp;CHAR(10)</f>
        <v xml:space="preserve">
</v>
      </c>
      <c r="R14" s="234" t="str">
        <f>IF(点検用!G10&lt;&gt;"",点検用!G10,"")&amp;CHAR(10)
&amp;IF(点検用!G11&lt;&gt;"",点検用!G11,"")&amp;CHAR(10)</f>
        <v xml:space="preserve">
</v>
      </c>
      <c r="S14" s="234" t="str">
        <f>IF(点検用!H10&lt;&gt;"",点検用!H10,"")&amp;CHAR(10)
&amp;IF(点検用!H11&lt;&gt;"",点検用!H11,"")&amp;CHAR(10)</f>
        <v xml:space="preserve">
</v>
      </c>
      <c r="T14" s="234" t="str">
        <f>IF(点検用!I10&lt;&gt;"",点検用!I10,"")&amp;CHAR(10)
&amp;IF(点検用!I11&lt;&gt;"",点検用!I11,"")&amp;CHAR(10)</f>
        <v xml:space="preserve">9
10
</v>
      </c>
    </row>
    <row r="15" spans="2:20" ht="30.75" customHeight="1">
      <c r="B15" s="190"/>
      <c r="C15" s="121" t="s">
        <v>19</v>
      </c>
      <c r="D15" s="8"/>
      <c r="E15" s="11" t="s">
        <v>85</v>
      </c>
      <c r="F15" s="11"/>
      <c r="G15" s="15"/>
      <c r="H15" s="11" t="s">
        <v>6</v>
      </c>
      <c r="I15" s="184"/>
      <c r="J15" s="184"/>
      <c r="K15" s="184"/>
      <c r="L15" s="184"/>
      <c r="M15" s="184"/>
      <c r="N15" s="184"/>
      <c r="O15" s="118" t="s">
        <v>7</v>
      </c>
      <c r="Q15" s="234" t="str">
        <f>IF(点検用!F11&lt;&gt;"",点検用!F11,"")&amp;CHAR(10)
&amp;IF(点検用!F12&lt;&gt;"",点検用!F12,"")&amp;CHAR(10)</f>
        <v xml:space="preserve">
</v>
      </c>
      <c r="R15" s="234" t="str">
        <f>IF(点検用!G11&lt;&gt;"",点検用!G11,"")&amp;CHAR(10)
&amp;IF(点検用!G12&lt;&gt;"",点検用!G12,"")&amp;CHAR(10)</f>
        <v xml:space="preserve">
</v>
      </c>
      <c r="S15" s="234" t="str">
        <f>IF(点検用!H11&lt;&gt;"",点検用!H11,"")&amp;CHAR(10)
&amp;IF(点検用!H12&lt;&gt;"",点検用!H12,"")&amp;CHAR(10)</f>
        <v xml:space="preserve">
</v>
      </c>
      <c r="T15" s="234" t="str">
        <f>IF(点検用!I11&lt;&gt;"",点検用!I11,"")&amp;CHAR(10)
&amp;IF(点検用!I12&lt;&gt;"",点検用!I12,"")&amp;CHAR(10)</f>
        <v xml:space="preserve">10
11
</v>
      </c>
    </row>
    <row r="16" spans="2:20" ht="30.75" customHeight="1">
      <c r="B16" s="190"/>
      <c r="C16" s="179" t="s">
        <v>20</v>
      </c>
      <c r="D16" s="192" t="s">
        <v>21</v>
      </c>
      <c r="E16" s="193"/>
      <c r="F16" s="194"/>
      <c r="G16" s="16"/>
      <c r="H16" s="17"/>
      <c r="I16" s="17"/>
      <c r="J16" s="17"/>
      <c r="K16" s="17"/>
      <c r="L16" s="17"/>
      <c r="M16" s="17"/>
      <c r="N16" s="17"/>
      <c r="O16" s="18"/>
      <c r="P16" s="253"/>
      <c r="Q16" s="234" t="str">
        <f>IF(点検用!F12&lt;&gt;"",点検用!F12,"")&amp;CHAR(10)
&amp;IF(点検用!F13&lt;&gt;"",点検用!F13,"")&amp;CHAR(10)</f>
        <v xml:space="preserve">
</v>
      </c>
      <c r="R16" s="234" t="str">
        <f>IF(点検用!G12&lt;&gt;"",点検用!G12,"")&amp;CHAR(10)
&amp;IF(点検用!G13&lt;&gt;"",点検用!G13,"")&amp;CHAR(10)</f>
        <v xml:space="preserve">
</v>
      </c>
      <c r="S16" s="234" t="str">
        <f>IF(点検用!H12&lt;&gt;"",点検用!H12,"")&amp;CHAR(10)
&amp;IF(点検用!H13&lt;&gt;"",点検用!H13,"")&amp;CHAR(10)</f>
        <v xml:space="preserve">
</v>
      </c>
      <c r="T16" s="234" t="str">
        <f>IF(点検用!I12&lt;&gt;"",点検用!I12,"")&amp;CHAR(10)
&amp;IF(点検用!I13&lt;&gt;"",点検用!I13,"")&amp;CHAR(10)</f>
        <v xml:space="preserve">11
12
</v>
      </c>
    </row>
    <row r="17" spans="2:20" ht="30.75" customHeight="1">
      <c r="B17" s="190"/>
      <c r="C17" s="180"/>
      <c r="D17" s="195"/>
      <c r="E17" s="196"/>
      <c r="F17" s="197"/>
      <c r="G17" s="19" t="s">
        <v>22</v>
      </c>
      <c r="H17" s="20" t="s">
        <v>23</v>
      </c>
      <c r="I17" s="20" t="s">
        <v>24</v>
      </c>
      <c r="J17" s="20" t="s">
        <v>25</v>
      </c>
      <c r="K17" s="20" t="s">
        <v>26</v>
      </c>
      <c r="L17" s="20" t="s">
        <v>27</v>
      </c>
      <c r="M17" s="20" t="s">
        <v>28</v>
      </c>
      <c r="N17" s="20" t="s">
        <v>29</v>
      </c>
      <c r="O17" s="21"/>
      <c r="P17" s="253"/>
      <c r="Q17" s="234" t="str">
        <f>IF(点検用!F13&lt;&gt;"",点検用!F13,"")&amp;CHAR(10)
&amp;IF(点検用!F14&lt;&gt;"",点検用!F14,"")&amp;CHAR(10)</f>
        <v xml:space="preserve">
</v>
      </c>
      <c r="R17" s="234" t="str">
        <f>IF(点検用!G13&lt;&gt;"",点検用!G13,"")&amp;CHAR(10)
&amp;IF(点検用!G14&lt;&gt;"",点検用!G14,"")&amp;CHAR(10)</f>
        <v xml:space="preserve">
</v>
      </c>
      <c r="S17" s="234" t="str">
        <f>IF(点検用!H13&lt;&gt;"",点検用!H13,"")&amp;CHAR(10)
&amp;IF(点検用!H14&lt;&gt;"",点検用!H14,"")&amp;CHAR(10)</f>
        <v xml:space="preserve">
</v>
      </c>
      <c r="T17" s="234" t="str">
        <f>IF(点検用!I13&lt;&gt;"",点検用!I13,"")&amp;CHAR(10)
&amp;IF(点検用!I14&lt;&gt;"",点検用!I14,"")&amp;CHAR(10)</f>
        <v xml:space="preserve">12
13
</v>
      </c>
    </row>
    <row r="18" spans="2:20" ht="30.75" customHeight="1">
      <c r="B18" s="190"/>
      <c r="C18" s="180"/>
      <c r="D18" s="198" t="s">
        <v>75</v>
      </c>
      <c r="E18" s="199"/>
      <c r="F18" s="200"/>
      <c r="G18" s="16"/>
      <c r="H18" s="17"/>
      <c r="I18" s="17"/>
      <c r="J18" s="17"/>
      <c r="K18" s="17"/>
      <c r="L18" s="17"/>
      <c r="M18" s="17"/>
      <c r="N18" s="17"/>
      <c r="O18" s="22"/>
      <c r="P18" s="253"/>
      <c r="Q18" s="234" t="str">
        <f>IF(点検用!F14&lt;&gt;"",点検用!F14,"")&amp;CHAR(10)
&amp;IF(点検用!F15&lt;&gt;"",点検用!F15,"")&amp;CHAR(10)</f>
        <v xml:space="preserve">
</v>
      </c>
      <c r="R18" s="234" t="str">
        <f>IF(点検用!G14&lt;&gt;"",点検用!G14,"")&amp;CHAR(10)
&amp;IF(点検用!G15&lt;&gt;"",点検用!G15,"")&amp;CHAR(10)</f>
        <v xml:space="preserve">
</v>
      </c>
      <c r="S18" s="234" t="str">
        <f>IF(点検用!H14&lt;&gt;"",点検用!H14,"")&amp;CHAR(10)
&amp;IF(点検用!H15&lt;&gt;"",点検用!H15,"")&amp;CHAR(10)</f>
        <v xml:space="preserve">
</v>
      </c>
      <c r="T18" s="234" t="str">
        <f>IF(点検用!I14&lt;&gt;"",点検用!I14,"")&amp;CHAR(10)
&amp;IF(点検用!I15&lt;&gt;"",点検用!I15,"")&amp;CHAR(10)</f>
        <v xml:space="preserve">13
14
</v>
      </c>
    </row>
    <row r="19" spans="2:20" ht="30.75" customHeight="1">
      <c r="B19" s="191"/>
      <c r="C19" s="181"/>
      <c r="D19" s="201"/>
      <c r="E19" s="202"/>
      <c r="F19" s="203"/>
      <c r="G19" s="19" t="s">
        <v>64</v>
      </c>
      <c r="H19" s="20" t="s">
        <v>65</v>
      </c>
      <c r="I19" s="20" t="s">
        <v>66</v>
      </c>
      <c r="J19" s="20" t="s">
        <v>67</v>
      </c>
      <c r="K19" s="20" t="s">
        <v>68</v>
      </c>
      <c r="L19" s="20" t="s">
        <v>69</v>
      </c>
      <c r="M19" s="20" t="s">
        <v>70</v>
      </c>
      <c r="N19" s="23"/>
      <c r="O19" s="24"/>
      <c r="P19" s="253"/>
      <c r="Q19" s="234" t="str">
        <f>IF(点検用!F15&lt;&gt;"",点検用!F15,"")&amp;CHAR(10)
&amp;IF(点検用!F16&lt;&gt;"",点検用!F16,"")&amp;CHAR(10)</f>
        <v xml:space="preserve">
</v>
      </c>
      <c r="R19" s="234" t="str">
        <f>IF(点検用!G15&lt;&gt;"",点検用!G15,"")&amp;CHAR(10)
&amp;IF(点検用!G16&lt;&gt;"",点検用!G16,"")&amp;CHAR(10)</f>
        <v xml:space="preserve">
</v>
      </c>
      <c r="S19" s="234" t="str">
        <f>IF(点検用!H15&lt;&gt;"",点検用!H15,"")&amp;CHAR(10)
&amp;IF(点検用!H16&lt;&gt;"",点検用!H16,"")&amp;CHAR(10)</f>
        <v xml:space="preserve">
</v>
      </c>
      <c r="T19" s="234" t="str">
        <f>IF(点検用!I15&lt;&gt;"",点検用!I15,"")&amp;CHAR(10)
&amp;IF(点検用!I16&lt;&gt;"",点検用!I16,"")&amp;CHAR(10)</f>
        <v xml:space="preserve">14
15
</v>
      </c>
    </row>
    <row r="20" spans="2:20" ht="30.75" customHeight="1">
      <c r="B20" s="170" t="s">
        <v>30</v>
      </c>
      <c r="C20" s="121" t="s">
        <v>31</v>
      </c>
      <c r="D20" s="10" t="s">
        <v>1</v>
      </c>
      <c r="E20" s="130"/>
      <c r="F20" s="10" t="s">
        <v>2</v>
      </c>
      <c r="G20" s="130"/>
      <c r="H20" s="10" t="s">
        <v>3</v>
      </c>
      <c r="I20" s="130"/>
      <c r="J20" s="10" t="s">
        <v>4</v>
      </c>
      <c r="K20" s="130"/>
      <c r="L20" s="10" t="s">
        <v>5</v>
      </c>
      <c r="M20" s="130"/>
      <c r="N20" s="7" t="s">
        <v>34</v>
      </c>
      <c r="O20" s="7"/>
      <c r="Q20" s="234" t="str">
        <f>IF(点検用!F16&lt;&gt;"",点検用!F16,"")&amp;CHAR(10)
&amp;IF(点検用!F17&lt;&gt;"",点検用!F17,"")&amp;CHAR(10)</f>
        <v xml:space="preserve">
</v>
      </c>
      <c r="R20" s="234" t="str">
        <f>IF(点検用!G16&lt;&gt;"",点検用!G16,"")&amp;CHAR(10)
&amp;IF(点検用!G17&lt;&gt;"",点検用!G17,"")&amp;CHAR(10)</f>
        <v xml:space="preserve">
</v>
      </c>
      <c r="S20" s="234" t="str">
        <f>IF(点検用!H16&lt;&gt;"",点検用!H16,"")&amp;CHAR(10)
&amp;IF(点検用!H17&lt;&gt;"",点検用!H17,"")&amp;CHAR(10)</f>
        <v xml:space="preserve">
</v>
      </c>
      <c r="T20" s="234" t="str">
        <f>IF(点検用!I16&lt;&gt;"",点検用!I16,"")&amp;CHAR(10)
&amp;IF(点検用!I17&lt;&gt;"",点検用!I17,"")&amp;CHAR(10)</f>
        <v xml:space="preserve">15
16
</v>
      </c>
    </row>
    <row r="21" spans="2:20" ht="30.75" customHeight="1">
      <c r="B21" s="170"/>
      <c r="C21" s="179" t="s">
        <v>32</v>
      </c>
      <c r="D21" s="25"/>
      <c r="E21" s="26" t="s">
        <v>35</v>
      </c>
      <c r="F21" s="12"/>
      <c r="G21" s="27"/>
      <c r="H21" s="26" t="s">
        <v>36</v>
      </c>
      <c r="I21" s="12"/>
      <c r="J21" s="27"/>
      <c r="K21" s="26" t="s">
        <v>39</v>
      </c>
      <c r="L21" s="27"/>
      <c r="M21" s="26" t="s">
        <v>37</v>
      </c>
      <c r="N21" s="12"/>
      <c r="O21" s="28"/>
      <c r="P21" s="254"/>
      <c r="Q21" s="234" t="str">
        <f>IF(点検用!F17&lt;&gt;"",点検用!F17,"")&amp;CHAR(10)
&amp;IF(点検用!F18&lt;&gt;"",点検用!F18,"")&amp;CHAR(10)</f>
        <v xml:space="preserve">
</v>
      </c>
      <c r="R21" s="234" t="str">
        <f>IF(点検用!G17&lt;&gt;"",点検用!G17,"")&amp;CHAR(10)
&amp;IF(点検用!G18&lt;&gt;"",点検用!G18,"")&amp;CHAR(10)</f>
        <v xml:space="preserve">
</v>
      </c>
      <c r="S21" s="234" t="str">
        <f>IF(点検用!H17&lt;&gt;"",点検用!H17,"")&amp;CHAR(10)
&amp;IF(点検用!H18&lt;&gt;"",点検用!H18,"")&amp;CHAR(10)</f>
        <v xml:space="preserve">
</v>
      </c>
      <c r="T21" s="234" t="str">
        <f>IF(点検用!I17&lt;&gt;"",点検用!I17,"")&amp;CHAR(10)
&amp;IF(点検用!I18&lt;&gt;"",点検用!I18,"")&amp;CHAR(10)</f>
        <v xml:space="preserve">16
17
</v>
      </c>
    </row>
    <row r="22" spans="2:20" ht="30.75" customHeight="1">
      <c r="B22" s="170"/>
      <c r="C22" s="180"/>
      <c r="D22" s="29"/>
      <c r="E22" s="30" t="s">
        <v>38</v>
      </c>
      <c r="F22" s="31"/>
      <c r="G22" s="32"/>
      <c r="H22" s="30" t="s">
        <v>40</v>
      </c>
      <c r="I22" s="33"/>
      <c r="J22" s="32"/>
      <c r="K22" s="30" t="s">
        <v>41</v>
      </c>
      <c r="L22" s="32"/>
      <c r="M22" s="30" t="s">
        <v>42</v>
      </c>
      <c r="N22" s="33"/>
      <c r="O22" s="34"/>
      <c r="P22" s="254"/>
      <c r="Q22" s="234" t="str">
        <f>IF(点検用!F18&lt;&gt;"",点検用!F18,"")&amp;CHAR(10)
&amp;IF(点検用!F19&lt;&gt;"",点検用!F19,"")&amp;CHAR(10)</f>
        <v xml:space="preserve">
</v>
      </c>
      <c r="R22" s="234" t="str">
        <f>IF(点検用!G18&lt;&gt;"",点検用!G18,"")&amp;CHAR(10)
&amp;IF(点検用!G19&lt;&gt;"",点検用!G19,"")&amp;CHAR(10)</f>
        <v xml:space="preserve">
</v>
      </c>
      <c r="S22" s="234" t="str">
        <f>IF(点検用!H18&lt;&gt;"",点検用!H18,"")&amp;CHAR(10)
&amp;IF(点検用!H19&lt;&gt;"",点検用!H19,"")&amp;CHAR(10)</f>
        <v xml:space="preserve">
</v>
      </c>
      <c r="T22" s="234" t="str">
        <f>IF(点検用!I18&lt;&gt;"",点検用!I18,"")&amp;CHAR(10)
&amp;IF(点検用!I19&lt;&gt;"",点検用!I19,"")&amp;CHAR(10)</f>
        <v xml:space="preserve">17
18
</v>
      </c>
    </row>
    <row r="23" spans="2:20" ht="30.75" customHeight="1">
      <c r="B23" s="170"/>
      <c r="C23" s="181"/>
      <c r="D23" s="35"/>
      <c r="E23" s="36" t="s">
        <v>72</v>
      </c>
      <c r="F23" s="14"/>
      <c r="G23" s="37"/>
      <c r="H23" s="60" t="s">
        <v>82</v>
      </c>
      <c r="I23" s="188"/>
      <c r="J23" s="188"/>
      <c r="K23" s="60" t="s">
        <v>246</v>
      </c>
      <c r="L23" s="60"/>
      <c r="M23" s="60"/>
      <c r="N23" s="60"/>
      <c r="O23" s="39"/>
      <c r="P23" s="254"/>
      <c r="Q23" s="234" t="str">
        <f>IF(点検用!F19&lt;&gt;"",点検用!F19,"")&amp;CHAR(10)
&amp;IF(点検用!F20&lt;&gt;"",点検用!F20,"")&amp;CHAR(10)</f>
        <v xml:space="preserve">
</v>
      </c>
      <c r="R23" s="234" t="str">
        <f>IF(点検用!G19&lt;&gt;"",点検用!G19,"")&amp;CHAR(10)
&amp;IF(点検用!G20&lt;&gt;"",点検用!G20,"")&amp;CHAR(10)</f>
        <v xml:space="preserve">
</v>
      </c>
      <c r="S23" s="234" t="str">
        <f>IF(点検用!H19&lt;&gt;"",点検用!H19,"")&amp;CHAR(10)
&amp;IF(点検用!H20&lt;&gt;"",点検用!H20,"")&amp;CHAR(10)</f>
        <v xml:space="preserve">
</v>
      </c>
      <c r="T23" s="234" t="str">
        <f>IF(点検用!I19&lt;&gt;"",点検用!I19,"")&amp;CHAR(10)
&amp;IF(点検用!I20&lt;&gt;"",点検用!I20,"")&amp;CHAR(10)</f>
        <v xml:space="preserve">18
19
</v>
      </c>
    </row>
    <row r="24" spans="2:20" ht="30.75" customHeight="1">
      <c r="B24" s="170"/>
      <c r="C24" s="175" t="s">
        <v>92</v>
      </c>
      <c r="D24" s="25"/>
      <c r="E24" s="26" t="s">
        <v>43</v>
      </c>
      <c r="F24" s="5"/>
      <c r="G24" s="26" t="s">
        <v>249</v>
      </c>
      <c r="H24" s="26"/>
      <c r="J24" s="26" t="s">
        <v>252</v>
      </c>
      <c r="L24" s="3" t="s">
        <v>256</v>
      </c>
      <c r="M24" s="40"/>
      <c r="N24" s="40"/>
      <c r="O24" s="41"/>
      <c r="P24" s="253"/>
      <c r="Q24" s="234" t="str">
        <f>IF(点検用!F20&lt;&gt;"",点検用!F20,"")&amp;CHAR(10)
&amp;IF(点検用!F21&lt;&gt;"",点検用!F21,"")&amp;CHAR(10)</f>
        <v xml:space="preserve">
</v>
      </c>
      <c r="R24" s="234" t="str">
        <f>IF(点検用!G20&lt;&gt;"",点検用!G20,"")&amp;CHAR(10)
&amp;IF(点検用!G21&lt;&gt;"",点検用!G21,"")&amp;CHAR(10)</f>
        <v xml:space="preserve">
</v>
      </c>
      <c r="S24" s="234" t="str">
        <f>IF(点検用!H20&lt;&gt;"",点検用!H20,"")&amp;CHAR(10)
&amp;IF(点検用!H21&lt;&gt;"",点検用!H21,"")&amp;CHAR(10)</f>
        <v xml:space="preserve">
</v>
      </c>
      <c r="T24" s="234" t="str">
        <f>IF(点検用!I20&lt;&gt;"",点検用!I20,"")&amp;CHAR(10)
&amp;IF(点検用!I21&lt;&gt;"",点検用!I21,"")&amp;CHAR(10)</f>
        <v xml:space="preserve">19
20
</v>
      </c>
    </row>
    <row r="25" spans="2:20" ht="30.75" customHeight="1">
      <c r="B25" s="170"/>
      <c r="C25" s="182"/>
      <c r="D25" s="29"/>
      <c r="E25" s="30" t="s">
        <v>44</v>
      </c>
      <c r="F25" s="5"/>
      <c r="G25" s="30" t="s">
        <v>250</v>
      </c>
      <c r="H25" s="30"/>
      <c r="J25" s="30" t="s">
        <v>253</v>
      </c>
      <c r="L25" s="3" t="s">
        <v>255</v>
      </c>
      <c r="M25" s="103"/>
      <c r="P25" s="253"/>
      <c r="Q25" s="234" t="str">
        <f>IF(点検用!F21&lt;&gt;"",点検用!F21,"")&amp;CHAR(10)
&amp;IF(点検用!F22&lt;&gt;"",点検用!F22,"")&amp;CHAR(10)</f>
        <v xml:space="preserve">
</v>
      </c>
      <c r="R25" s="234" t="str">
        <f>IF(点検用!G21&lt;&gt;"",点検用!G21,"")&amp;CHAR(10)
&amp;IF(点検用!G22&lt;&gt;"",点検用!G22,"")&amp;CHAR(10)</f>
        <v xml:space="preserve">
</v>
      </c>
      <c r="S25" s="234" t="str">
        <f>IF(点検用!H21&lt;&gt;"",点検用!H21,"")&amp;CHAR(10)
&amp;IF(点検用!H22&lt;&gt;"",点検用!H22,"")&amp;CHAR(10)</f>
        <v xml:space="preserve">
</v>
      </c>
      <c r="T25" s="234" t="str">
        <f>IF(点検用!I21&lt;&gt;"",点検用!I21,"")&amp;CHAR(10)
&amp;IF(点検用!I22&lt;&gt;"",点検用!I22,"")&amp;CHAR(10)</f>
        <v xml:space="preserve">20
21
</v>
      </c>
    </row>
    <row r="26" spans="2:20" ht="30.75" customHeight="1">
      <c r="B26" s="170"/>
      <c r="C26" s="176"/>
      <c r="D26" s="35"/>
      <c r="E26" s="36" t="s">
        <v>89</v>
      </c>
      <c r="F26" s="5"/>
      <c r="G26" s="111" t="s">
        <v>251</v>
      </c>
      <c r="J26" s="123" t="s">
        <v>254</v>
      </c>
      <c r="L26" s="3" t="s">
        <v>257</v>
      </c>
      <c r="M26" s="59" t="s">
        <v>6</v>
      </c>
      <c r="N26" s="132"/>
      <c r="O26" s="34" t="s">
        <v>61</v>
      </c>
      <c r="P26" s="253"/>
      <c r="Q26" s="234" t="str">
        <f>IF(点検用!F22&lt;&gt;"",点検用!F22,"")&amp;CHAR(10)
&amp;IF(点検用!F23&lt;&gt;"",点検用!F23,"")&amp;CHAR(10)</f>
        <v xml:space="preserve">
</v>
      </c>
      <c r="R26" s="234" t="str">
        <f>IF(点検用!G22&lt;&gt;"",点検用!G22,"")&amp;CHAR(10)
&amp;IF(点検用!G23&lt;&gt;"",点検用!G23,"")&amp;CHAR(10)</f>
        <v xml:space="preserve">
</v>
      </c>
      <c r="S26" s="234" t="str">
        <f>IF(点検用!H22&lt;&gt;"",点検用!H22,"")&amp;CHAR(10)
&amp;IF(点検用!H23&lt;&gt;"",点検用!H23,"")&amp;CHAR(10)</f>
        <v xml:space="preserve">
</v>
      </c>
      <c r="T26" s="234" t="str">
        <f>IF(点検用!I22&lt;&gt;"",点検用!I22,"")&amp;CHAR(10)
&amp;IF(点検用!I23&lt;&gt;"",点検用!I23,"")&amp;CHAR(10)</f>
        <v xml:space="preserve">21
22
</v>
      </c>
    </row>
    <row r="27" spans="2:20" ht="44.25" customHeight="1">
      <c r="B27" s="170"/>
      <c r="C27" s="112" t="s">
        <v>220</v>
      </c>
      <c r="D27" s="225"/>
      <c r="E27" s="226"/>
      <c r="F27" s="226"/>
      <c r="G27" s="226"/>
      <c r="H27" s="226"/>
      <c r="I27" s="226"/>
      <c r="J27" s="226"/>
      <c r="K27" s="226"/>
      <c r="L27" s="226"/>
      <c r="M27" s="226"/>
      <c r="N27" s="226"/>
      <c r="O27" s="227"/>
      <c r="P27" s="253"/>
      <c r="Q27" s="234" t="str">
        <f>IF(点検用!F23&lt;&gt;"",点検用!F23,"")&amp;CHAR(10)
&amp;IF(点検用!F24&lt;&gt;"",点検用!F24,"")&amp;CHAR(10)</f>
        <v xml:space="preserve">
</v>
      </c>
      <c r="R27" s="234" t="str">
        <f>IF(点検用!G23&lt;&gt;"",点検用!G23,"")&amp;CHAR(10)
&amp;IF(点検用!G24&lt;&gt;"",点検用!G24,"")&amp;CHAR(10)</f>
        <v xml:space="preserve">
</v>
      </c>
      <c r="S27" s="234" t="str">
        <f>IF(点検用!H23&lt;&gt;"",点検用!H23,"")&amp;CHAR(10)
&amp;IF(点検用!H24&lt;&gt;"",点検用!H24,"")&amp;CHAR(10)</f>
        <v xml:space="preserve">
</v>
      </c>
      <c r="T27" s="234" t="str">
        <f>IF(点検用!I23&lt;&gt;"",点検用!I23,"")&amp;CHAR(10)
&amp;IF(点検用!I24&lt;&gt;"",点検用!I24,"")&amp;CHAR(10)</f>
        <v xml:space="preserve">22
23
</v>
      </c>
    </row>
    <row r="28" spans="2:20" ht="21.95" customHeight="1">
      <c r="B28" s="170"/>
      <c r="C28" s="114" t="str">
        <f>IF(集計入力用!B5=5,"薬品名","")</f>
        <v/>
      </c>
      <c r="D28" s="228"/>
      <c r="E28" s="229"/>
      <c r="F28" s="229"/>
      <c r="G28" s="229"/>
      <c r="H28" s="229"/>
      <c r="I28" s="229"/>
      <c r="J28" s="229"/>
      <c r="K28" s="229"/>
      <c r="L28" s="229"/>
      <c r="M28" s="229"/>
      <c r="N28" s="229"/>
      <c r="O28" s="230"/>
      <c r="P28" s="253"/>
      <c r="Q28" s="234" t="str">
        <f>IF(点検用!F24&lt;&gt;"",点検用!F24,"")&amp;CHAR(10)
&amp;IF(点検用!F25&lt;&gt;"",点検用!F25,"")&amp;CHAR(10)</f>
        <v xml:space="preserve">
</v>
      </c>
      <c r="R28" s="234" t="str">
        <f>IF(点検用!G24&lt;&gt;"",点検用!G24,"")&amp;CHAR(10)
&amp;IF(点検用!G25&lt;&gt;"",点検用!G25,"")&amp;CHAR(10)</f>
        <v xml:space="preserve">
</v>
      </c>
      <c r="S28" s="234" t="str">
        <f>IF(点検用!H24&lt;&gt;"",点検用!H24,"")&amp;CHAR(10)
&amp;IF(点検用!H25&lt;&gt;"",点検用!H25,"")&amp;CHAR(10)</f>
        <v xml:space="preserve">
</v>
      </c>
      <c r="T28" s="234" t="str">
        <f>IF(点検用!I24&lt;&gt;"",点検用!I24,"")&amp;CHAR(10)
&amp;IF(点検用!I25&lt;&gt;"",点検用!I25,"")&amp;CHAR(10)</f>
        <v xml:space="preserve">23
24
</v>
      </c>
    </row>
    <row r="29" spans="2:20" ht="21.95" customHeight="1">
      <c r="B29" s="170"/>
      <c r="C29" s="142"/>
      <c r="D29" s="228"/>
      <c r="E29" s="229"/>
      <c r="F29" s="229"/>
      <c r="G29" s="229"/>
      <c r="H29" s="229"/>
      <c r="I29" s="229"/>
      <c r="J29" s="229"/>
      <c r="K29" s="229"/>
      <c r="L29" s="229"/>
      <c r="M29" s="229"/>
      <c r="N29" s="229"/>
      <c r="O29" s="230"/>
      <c r="P29" s="253"/>
      <c r="Q29" s="234" t="str">
        <f>IF(点検用!F25&lt;&gt;"",点検用!F25,"")&amp;CHAR(10)
&amp;IF(点検用!F26&lt;&gt;"",点検用!F26,"")&amp;CHAR(10)</f>
        <v xml:space="preserve">
</v>
      </c>
      <c r="R29" s="234" t="str">
        <f>IF(点検用!G25&lt;&gt;"",点検用!G25,"")&amp;CHAR(10)
&amp;IF(点検用!G26&lt;&gt;"",点検用!G26,"")&amp;CHAR(10)</f>
        <v xml:space="preserve">
</v>
      </c>
      <c r="S29" s="234" t="str">
        <f>IF(点検用!H25&lt;&gt;"",点検用!H25,"")&amp;CHAR(10)
&amp;IF(点検用!H26&lt;&gt;"",点検用!H26,"")&amp;CHAR(10)</f>
        <v xml:space="preserve">
</v>
      </c>
      <c r="T29" s="234" t="str">
        <f>IF(点検用!I25&lt;&gt;"",点検用!I25,"")&amp;CHAR(10)
&amp;IF(点検用!I26&lt;&gt;"",点検用!I26,"")&amp;CHAR(10)</f>
        <v xml:space="preserve">24
25
</v>
      </c>
    </row>
    <row r="30" spans="2:20" ht="21.95" customHeight="1">
      <c r="B30" s="170"/>
      <c r="C30" s="114" t="str">
        <f>IF(集計入力用!B5=5,"効果","")</f>
        <v/>
      </c>
      <c r="D30" s="228"/>
      <c r="E30" s="229"/>
      <c r="F30" s="229"/>
      <c r="G30" s="229"/>
      <c r="H30" s="229"/>
      <c r="I30" s="229"/>
      <c r="J30" s="229"/>
      <c r="K30" s="229"/>
      <c r="L30" s="229"/>
      <c r="M30" s="229"/>
      <c r="N30" s="229"/>
      <c r="O30" s="230"/>
      <c r="P30" s="253"/>
      <c r="Q30" s="234" t="str">
        <f>IF(点検用!F26&lt;&gt;"",点検用!F26,"")&amp;CHAR(10)
&amp;IF(点検用!F27&lt;&gt;"",点検用!F27,"")&amp;CHAR(10)</f>
        <v xml:space="preserve">
</v>
      </c>
      <c r="R30" s="234" t="str">
        <f>IF(点検用!G26&lt;&gt;"",点検用!G26,"")&amp;CHAR(10)
&amp;IF(点検用!G27&lt;&gt;"",点検用!G27,"")&amp;CHAR(10)</f>
        <v xml:space="preserve">
</v>
      </c>
      <c r="S30" s="234" t="str">
        <f>IF(点検用!H26&lt;&gt;"",点検用!H26,"")&amp;CHAR(10)
&amp;IF(点検用!H27&lt;&gt;"",点検用!H27,"")&amp;CHAR(10)</f>
        <v xml:space="preserve">
</v>
      </c>
      <c r="T30" s="234" t="str">
        <f>IF(点検用!I26&lt;&gt;"",点検用!I26,"")&amp;CHAR(10)
&amp;IF(点検用!I27&lt;&gt;"",点検用!I27,"")&amp;CHAR(10)</f>
        <v xml:space="preserve">25
26
</v>
      </c>
    </row>
    <row r="31" spans="2:20" ht="21.95" customHeight="1">
      <c r="B31" s="170"/>
      <c r="C31" s="143"/>
      <c r="D31" s="231"/>
      <c r="E31" s="232"/>
      <c r="F31" s="232"/>
      <c r="G31" s="232"/>
      <c r="H31" s="232"/>
      <c r="I31" s="232"/>
      <c r="J31" s="232"/>
      <c r="K31" s="232"/>
      <c r="L31" s="232"/>
      <c r="M31" s="232"/>
      <c r="N31" s="232"/>
      <c r="O31" s="233"/>
      <c r="P31" s="253"/>
      <c r="Q31" s="234" t="str">
        <f>IF(点検用!F27&lt;&gt;"",点検用!F27,"")&amp;CHAR(10)
&amp;IF(点検用!F28&lt;&gt;"",点検用!F28,"")&amp;CHAR(10)</f>
        <v xml:space="preserve">
</v>
      </c>
      <c r="R31" s="234" t="str">
        <f>IF(点検用!G27&lt;&gt;"",点検用!G27,"")&amp;CHAR(10)
&amp;IF(点検用!G28&lt;&gt;"",点検用!G28,"")&amp;CHAR(10)</f>
        <v xml:space="preserve">
</v>
      </c>
      <c r="S31" s="234" t="str">
        <f>IF(点検用!H27&lt;&gt;"",点検用!H27,"")&amp;CHAR(10)
&amp;IF(点検用!H28&lt;&gt;"",点検用!H28,"")&amp;CHAR(10)</f>
        <v xml:space="preserve">
</v>
      </c>
      <c r="T31" s="234" t="str">
        <f>IF(点検用!I27&lt;&gt;"",点検用!I27,"")&amp;CHAR(10)
&amp;IF(点検用!I28&lt;&gt;"",点検用!I28,"")&amp;CHAR(10)</f>
        <v xml:space="preserve">26
27
</v>
      </c>
    </row>
    <row r="32" spans="2:20" ht="38.450000000000003" customHeight="1">
      <c r="B32" s="170"/>
      <c r="C32" s="115" t="s">
        <v>33</v>
      </c>
      <c r="D32" s="183"/>
      <c r="E32" s="184"/>
      <c r="F32" s="184"/>
      <c r="G32" s="184"/>
      <c r="H32" s="184"/>
      <c r="I32" s="184"/>
      <c r="J32" s="184"/>
      <c r="K32" s="184"/>
      <c r="L32" s="184"/>
      <c r="M32" s="184"/>
      <c r="N32" s="184"/>
      <c r="O32" s="185"/>
      <c r="Q32" s="234" t="str">
        <f>IF(点検用!F28&lt;&gt;"",点検用!F28,"")&amp;CHAR(10)
&amp;IF(点検用!F29&lt;&gt;"",点検用!F29,"")&amp;CHAR(10)</f>
        <v xml:space="preserve">
FALSE
</v>
      </c>
      <c r="R32" s="234" t="str">
        <f>IF(点検用!G28&lt;&gt;"",点検用!G28,"")&amp;CHAR(10)
&amp;IF(点検用!G29&lt;&gt;"",点検用!G29,"")&amp;CHAR(10)</f>
        <v xml:space="preserve">
FALSE
</v>
      </c>
      <c r="S32" s="234" t="str">
        <f>IF(点検用!H28&lt;&gt;"",点検用!H28,"")&amp;CHAR(10)
&amp;IF(点検用!H29&lt;&gt;"",点検用!H29,"")&amp;CHAR(10)</f>
        <v xml:space="preserve">
FALSE
</v>
      </c>
      <c r="T32" s="234" t="str">
        <f>IF(点検用!I28&lt;&gt;"",点検用!I28,"")&amp;CHAR(10)
&amp;IF(点検用!I29&lt;&gt;"",点検用!I29,"")&amp;CHAR(10)</f>
        <v xml:space="preserve">27
28
</v>
      </c>
    </row>
    <row r="33" spans="2:20" ht="130.15" customHeight="1">
      <c r="B33" s="170" t="s">
        <v>46</v>
      </c>
      <c r="C33" s="115" t="s">
        <v>47</v>
      </c>
      <c r="D33" s="155"/>
      <c r="E33" s="156"/>
      <c r="F33" s="156"/>
      <c r="G33" s="156"/>
      <c r="H33" s="156"/>
      <c r="I33" s="156"/>
      <c r="J33" s="156"/>
      <c r="K33" s="156"/>
      <c r="L33" s="156"/>
      <c r="M33" s="156"/>
      <c r="N33" s="156"/>
      <c r="O33" s="157"/>
      <c r="Q33" s="234" t="str">
        <f>IF(点検用!F29&lt;&gt;"",点検用!F29,"")&amp;CHAR(10)
&amp;IF(点検用!F30&lt;&gt;"",点検用!F30,"")&amp;CHAR(10)</f>
        <v xml:space="preserve">FALSE
</v>
      </c>
      <c r="R33" s="234" t="str">
        <f>IF(点検用!G29&lt;&gt;"",点検用!G29,"")&amp;CHAR(10)
&amp;IF(点検用!G30&lt;&gt;"",点検用!G30,"")&amp;CHAR(10)</f>
        <v xml:space="preserve">FALSE
</v>
      </c>
      <c r="S33" s="234" t="str">
        <f>IF(点検用!H29&lt;&gt;"",点検用!H29,"")&amp;CHAR(10)
&amp;IF(点検用!H30&lt;&gt;"",点検用!H30,"")&amp;CHAR(10)</f>
        <v xml:space="preserve">FALSE
</v>
      </c>
      <c r="T33" s="234" t="str">
        <f>IF(点検用!I29&lt;&gt;"",点検用!I29,"")&amp;CHAR(10)
&amp;IF(点検用!I30&lt;&gt;"",点検用!I30,"")&amp;CHAR(10)</f>
        <v xml:space="preserve">28
29
</v>
      </c>
    </row>
    <row r="34" spans="2:20" ht="37.5" customHeight="1">
      <c r="B34" s="170"/>
      <c r="C34" s="115" t="s">
        <v>48</v>
      </c>
      <c r="D34" s="37"/>
      <c r="E34" s="60" t="s">
        <v>94</v>
      </c>
      <c r="F34" s="37"/>
      <c r="G34" s="55"/>
      <c r="H34" s="37"/>
      <c r="I34" s="62" t="s">
        <v>91</v>
      </c>
      <c r="J34" s="37"/>
      <c r="K34" s="55" t="s">
        <v>50</v>
      </c>
      <c r="L34" s="37"/>
      <c r="M34" s="60" t="s">
        <v>90</v>
      </c>
      <c r="N34" s="133"/>
      <c r="O34" s="61" t="s">
        <v>7</v>
      </c>
      <c r="Q34" s="234" t="str">
        <f>IF(点検用!F30&lt;&gt;"",点検用!F30,"")&amp;CHAR(10)
&amp;IF(点検用!F31&lt;&gt;"",点検用!F31,"")&amp;CHAR(10)</f>
        <v xml:space="preserve">
</v>
      </c>
      <c r="R34" s="234" t="str">
        <f>IF(点検用!G30&lt;&gt;"",点検用!G30,"")&amp;CHAR(10)
&amp;IF(点検用!G31&lt;&gt;"",点検用!G31,"")&amp;CHAR(10)</f>
        <v xml:space="preserve">
</v>
      </c>
      <c r="S34" s="234" t="str">
        <f>IF(点検用!H30&lt;&gt;"",点検用!H30,"")&amp;CHAR(10)
&amp;IF(点検用!H31&lt;&gt;"",点検用!H31,"")&amp;CHAR(10)</f>
        <v xml:space="preserve">
</v>
      </c>
      <c r="T34" s="234" t="str">
        <f>IF(点検用!I30&lt;&gt;"",点検用!I30,"")&amp;CHAR(10)
&amp;IF(点検用!I31&lt;&gt;"",点検用!I31,"")&amp;CHAR(10)</f>
        <v xml:space="preserve">29
30
</v>
      </c>
    </row>
    <row r="35" spans="2:20" ht="30.75" customHeight="1">
      <c r="B35" s="170"/>
      <c r="C35" s="115" t="s">
        <v>49</v>
      </c>
      <c r="D35" s="153" t="s">
        <v>51</v>
      </c>
      <c r="E35" s="154"/>
      <c r="F35" s="155"/>
      <c r="G35" s="156"/>
      <c r="H35" s="156"/>
      <c r="I35" s="157"/>
      <c r="J35" s="201" t="s">
        <v>84</v>
      </c>
      <c r="K35" s="235"/>
      <c r="L35" s="155"/>
      <c r="M35" s="156"/>
      <c r="N35" s="156"/>
      <c r="O35" s="157"/>
      <c r="Q35" s="234" t="str">
        <f>IF(点検用!F31&lt;&gt;"",点検用!F31,"")&amp;CHAR(10)
&amp;IF(点検用!F32&lt;&gt;"",点検用!F32,"")&amp;CHAR(10)</f>
        <v xml:space="preserve">
</v>
      </c>
      <c r="R35" s="234" t="str">
        <f>IF(点検用!G31&lt;&gt;"",点検用!G31,"")&amp;CHAR(10)
&amp;IF(点検用!G32&lt;&gt;"",点検用!G32,"")&amp;CHAR(10)</f>
        <v xml:space="preserve">
</v>
      </c>
      <c r="S35" s="234" t="str">
        <f>IF(点検用!H31&lt;&gt;"",点検用!H31,"")&amp;CHAR(10)
&amp;IF(点検用!H32&lt;&gt;"",点検用!H32,"")&amp;CHAR(10)</f>
        <v xml:space="preserve">
</v>
      </c>
      <c r="T35" s="234" t="str">
        <f>IF(点検用!I31&lt;&gt;"",点検用!I31,"")&amp;CHAR(10)
&amp;IF(点検用!I32&lt;&gt;"",点検用!I32,"")&amp;CHAR(10)</f>
        <v xml:space="preserve">30
31
</v>
      </c>
    </row>
    <row r="36" spans="2:20" ht="30.75" customHeight="1">
      <c r="B36" s="170"/>
      <c r="C36" s="115" t="s">
        <v>71</v>
      </c>
      <c r="D36" s="236"/>
      <c r="E36" s="237"/>
      <c r="F36" s="237"/>
      <c r="G36" s="237"/>
      <c r="H36" s="237"/>
      <c r="I36" s="237"/>
      <c r="J36" s="237"/>
      <c r="K36" s="237"/>
      <c r="L36" s="237"/>
      <c r="M36" s="237"/>
      <c r="N36" s="237"/>
      <c r="O36" s="238"/>
      <c r="Q36" s="234" t="str">
        <f>IF(点検用!F32&lt;&gt;"",点検用!F32,"")&amp;CHAR(10)
&amp;IF(点検用!F33&lt;&gt;"",点検用!F33,"")&amp;CHAR(10)</f>
        <v xml:space="preserve">
</v>
      </c>
      <c r="R36" s="234" t="str">
        <f>IF(点検用!G32&lt;&gt;"",点検用!G32,"")&amp;CHAR(10)
&amp;IF(点検用!G33&lt;&gt;"",点検用!G33,"")&amp;CHAR(10)</f>
        <v xml:space="preserve">
</v>
      </c>
      <c r="S36" s="234" t="str">
        <f>IF(点検用!H32&lt;&gt;"",点検用!H32,"")&amp;CHAR(10)
&amp;IF(点検用!H33&lt;&gt;"",点検用!H33,"")&amp;CHAR(10)</f>
        <v xml:space="preserve">
</v>
      </c>
      <c r="T36" s="234" t="str">
        <f>IF(点検用!I32&lt;&gt;"",点検用!I32,"")&amp;CHAR(10)
&amp;IF(点検用!I33&lt;&gt;"",点検用!I33,"")&amp;CHAR(10)</f>
        <v xml:space="preserve">31
32
</v>
      </c>
    </row>
    <row r="37" spans="2:20" ht="30.75" customHeight="1">
      <c r="B37" s="170"/>
      <c r="C37" s="175" t="s">
        <v>63</v>
      </c>
      <c r="D37" s="27"/>
      <c r="E37" s="26" t="s">
        <v>83</v>
      </c>
      <c r="F37" s="27"/>
      <c r="G37" s="116" t="s">
        <v>88</v>
      </c>
      <c r="H37" s="116"/>
      <c r="I37" s="27"/>
      <c r="J37" s="26" t="s">
        <v>151</v>
      </c>
      <c r="K37" s="134"/>
      <c r="L37" s="26" t="s">
        <v>152</v>
      </c>
      <c r="M37" s="12" t="s">
        <v>154</v>
      </c>
      <c r="N37" s="45"/>
      <c r="O37" s="117"/>
      <c r="P37" s="253"/>
      <c r="Q37" s="234" t="str">
        <f>IF(点検用!F33&lt;&gt;"",点検用!F33,"")&amp;CHAR(10)
&amp;IF(点検用!F34&lt;&gt;"",点検用!F34,"")&amp;CHAR(10)</f>
        <v xml:space="preserve">
</v>
      </c>
      <c r="R37" s="234" t="str">
        <f>IF(点検用!G33&lt;&gt;"",点検用!G33,"")&amp;CHAR(10)
&amp;IF(点検用!G34&lt;&gt;"",点検用!G34,"")&amp;CHAR(10)</f>
        <v xml:space="preserve">
</v>
      </c>
      <c r="S37" s="234" t="str">
        <f>IF(点検用!H33&lt;&gt;"",点検用!H33,"")&amp;CHAR(10)
&amp;IF(点検用!H34&lt;&gt;"",点検用!H34,"")&amp;CHAR(10)</f>
        <v xml:space="preserve">
</v>
      </c>
      <c r="T37" s="234" t="str">
        <f>IF(点検用!I33&lt;&gt;"",点検用!I33,"")&amp;CHAR(10)
&amp;IF(点検用!I34&lt;&gt;"",点検用!I34,"")&amp;CHAR(10)</f>
        <v xml:space="preserve">32
33
</v>
      </c>
    </row>
    <row r="38" spans="2:20" ht="30.75" customHeight="1">
      <c r="B38" s="170"/>
      <c r="C38" s="176"/>
      <c r="D38" s="35"/>
      <c r="E38" s="48" t="s">
        <v>153</v>
      </c>
      <c r="F38" s="37"/>
      <c r="G38" s="111" t="s">
        <v>156</v>
      </c>
      <c r="H38" s="104"/>
      <c r="I38" s="38"/>
      <c r="J38" s="48" t="s">
        <v>155</v>
      </c>
      <c r="K38" s="135"/>
      <c r="L38" s="111" t="s">
        <v>152</v>
      </c>
      <c r="M38" s="111" t="s">
        <v>6</v>
      </c>
      <c r="N38" s="136"/>
      <c r="O38" s="61" t="s">
        <v>152</v>
      </c>
      <c r="P38" s="253"/>
      <c r="Q38" s="234" t="str">
        <f>IF(点検用!F34&lt;&gt;"",点検用!F34,"")&amp;CHAR(10)
&amp;IF(点検用!F35&lt;&gt;"",点検用!F35,"")&amp;CHAR(10)</f>
        <v xml:space="preserve">
</v>
      </c>
      <c r="R38" s="234" t="str">
        <f>IF(点検用!G34&lt;&gt;"",点検用!G34,"")&amp;CHAR(10)
&amp;IF(点検用!G35&lt;&gt;"",点検用!G35,"")&amp;CHAR(10)</f>
        <v xml:space="preserve">
</v>
      </c>
      <c r="S38" s="234" t="str">
        <f>IF(点検用!H34&lt;&gt;"",点検用!H34,"")&amp;CHAR(10)
&amp;IF(点検用!H35&lt;&gt;"",点検用!H35,"")&amp;CHAR(10)</f>
        <v xml:space="preserve">
</v>
      </c>
      <c r="T38" s="234" t="str">
        <f>IF(点検用!I34&lt;&gt;"",点検用!I34,"")&amp;CHAR(10)
&amp;IF(点検用!I35&lt;&gt;"",点検用!I35,"")&amp;CHAR(10)</f>
        <v xml:space="preserve">33
34
</v>
      </c>
    </row>
    <row r="39" spans="2:20" ht="31.15" customHeight="1">
      <c r="B39" s="170"/>
      <c r="C39" s="113" t="s">
        <v>73</v>
      </c>
      <c r="D39" s="239"/>
      <c r="E39" s="240"/>
      <c r="F39" s="240"/>
      <c r="G39" s="240"/>
      <c r="H39" s="240"/>
      <c r="I39" s="240"/>
      <c r="J39" s="240"/>
      <c r="K39" s="240"/>
      <c r="L39" s="240"/>
      <c r="M39" s="240"/>
      <c r="N39" s="240"/>
      <c r="O39" s="241"/>
      <c r="Q39" s="234" t="str">
        <f>IF(点検用!F35&lt;&gt;"",点検用!F35,"")&amp;CHAR(10)
&amp;IF(点検用!F36&lt;&gt;"",点検用!F36,"")&amp;CHAR(10)</f>
        <v xml:space="preserve">
</v>
      </c>
      <c r="R39" s="234" t="str">
        <f>IF(点検用!G35&lt;&gt;"",点検用!G35,"")&amp;CHAR(10)
&amp;IF(点検用!G36&lt;&gt;"",点検用!G36,"")&amp;CHAR(10)</f>
        <v xml:space="preserve">
</v>
      </c>
      <c r="S39" s="234" t="str">
        <f>IF(点検用!H35&lt;&gt;"",点検用!H35,"")&amp;CHAR(10)
&amp;IF(点検用!H36&lt;&gt;"",点検用!H36,"")&amp;CHAR(10)</f>
        <v xml:space="preserve">
</v>
      </c>
      <c r="T39" s="234" t="str">
        <f>IF(点検用!I35&lt;&gt;"",点検用!I35,"")&amp;CHAR(10)
&amp;IF(点検用!I36&lt;&gt;"",点検用!I36,"")&amp;CHAR(10)</f>
        <v xml:space="preserve">34
35
</v>
      </c>
    </row>
    <row r="40" spans="2:20" ht="82.9" customHeight="1">
      <c r="B40" s="205" t="s">
        <v>52</v>
      </c>
      <c r="C40" s="115" t="s">
        <v>53</v>
      </c>
      <c r="D40" s="155"/>
      <c r="E40" s="156"/>
      <c r="F40" s="156"/>
      <c r="G40" s="156"/>
      <c r="H40" s="156"/>
      <c r="I40" s="156"/>
      <c r="J40" s="156"/>
      <c r="K40" s="156"/>
      <c r="L40" s="156"/>
      <c r="M40" s="156"/>
      <c r="N40" s="156"/>
      <c r="O40" s="157"/>
      <c r="Q40" s="234" t="str">
        <f>IF(点検用!F36&lt;&gt;"",点検用!F36,"")&amp;CHAR(10)
&amp;IF(点検用!F37&lt;&gt;"",点検用!F37,"")&amp;CHAR(10)</f>
        <v xml:space="preserve">
</v>
      </c>
      <c r="R40" s="234" t="str">
        <f>IF(点検用!G36&lt;&gt;"",点検用!G36,"")&amp;CHAR(10)
&amp;IF(点検用!G37&lt;&gt;"",点検用!G37,"")&amp;CHAR(10)</f>
        <v xml:space="preserve">
</v>
      </c>
      <c r="S40" s="234" t="str">
        <f>IF(点検用!H36&lt;&gt;"",点検用!H36,"")&amp;CHAR(10)
&amp;IF(点検用!H37&lt;&gt;"",点検用!H37,"")&amp;CHAR(10)</f>
        <v xml:space="preserve">
</v>
      </c>
      <c r="T40" s="234" t="str">
        <f>IF(点検用!I36&lt;&gt;"",点検用!I36,"")&amp;CHAR(10)
&amp;IF(点検用!I37&lt;&gt;"",点検用!I37,"")&amp;CHAR(10)</f>
        <v xml:space="preserve">35
36
</v>
      </c>
    </row>
    <row r="41" spans="2:20" ht="36.6" customHeight="1">
      <c r="B41" s="206"/>
      <c r="C41" s="175" t="s">
        <v>54</v>
      </c>
      <c r="D41" s="209" t="s">
        <v>77</v>
      </c>
      <c r="E41" s="154"/>
      <c r="F41" s="8"/>
      <c r="G41" s="50" t="s">
        <v>55</v>
      </c>
      <c r="H41" s="15"/>
      <c r="I41" s="50" t="s">
        <v>62</v>
      </c>
      <c r="J41" s="11"/>
      <c r="K41" s="15"/>
      <c r="L41" s="50" t="s">
        <v>6</v>
      </c>
      <c r="M41" s="156"/>
      <c r="N41" s="156"/>
      <c r="O41" s="42" t="s">
        <v>7</v>
      </c>
    </row>
    <row r="42" spans="2:20" ht="36.6" customHeight="1">
      <c r="B42" s="206"/>
      <c r="C42" s="176"/>
      <c r="D42" s="209" t="s">
        <v>78</v>
      </c>
      <c r="E42" s="210"/>
      <c r="F42" s="10" t="s">
        <v>1</v>
      </c>
      <c r="G42" s="130"/>
      <c r="H42" s="10" t="s">
        <v>2</v>
      </c>
      <c r="I42" s="130"/>
      <c r="J42" s="10" t="s">
        <v>3</v>
      </c>
      <c r="K42" s="130"/>
      <c r="L42" s="10" t="s">
        <v>4</v>
      </c>
      <c r="M42" s="204"/>
      <c r="N42" s="168"/>
      <c r="O42" s="169"/>
    </row>
    <row r="43" spans="2:20" ht="30" customHeight="1">
      <c r="B43" s="206"/>
      <c r="C43" s="175" t="s">
        <v>93</v>
      </c>
      <c r="D43" s="25"/>
      <c r="E43" s="26" t="s">
        <v>56</v>
      </c>
      <c r="F43" s="12"/>
      <c r="G43" s="43"/>
      <c r="H43" s="44" t="s">
        <v>57</v>
      </c>
      <c r="J43" s="102"/>
      <c r="K43" s="45" t="s">
        <v>157</v>
      </c>
      <c r="L43" s="43"/>
      <c r="M43" s="44" t="s">
        <v>45</v>
      </c>
      <c r="N43" s="46"/>
      <c r="O43" s="47"/>
      <c r="P43" s="253"/>
    </row>
    <row r="44" spans="2:20" ht="30.75" customHeight="1">
      <c r="B44" s="206"/>
      <c r="C44" s="176"/>
      <c r="D44" s="13"/>
      <c r="E44" s="14" t="s">
        <v>76</v>
      </c>
      <c r="F44" s="136"/>
      <c r="G44" s="14" t="s">
        <v>7</v>
      </c>
      <c r="H44" s="123" t="s">
        <v>58</v>
      </c>
      <c r="I44" s="138"/>
      <c r="J44" s="124" t="s">
        <v>169</v>
      </c>
      <c r="K44" s="208" t="s">
        <v>158</v>
      </c>
      <c r="L44" s="208"/>
      <c r="M44" s="139" t="s">
        <v>59</v>
      </c>
      <c r="N44" s="137"/>
      <c r="O44" s="49" t="s">
        <v>7</v>
      </c>
      <c r="P44" s="253"/>
    </row>
    <row r="45" spans="2:20" ht="40.5" customHeight="1">
      <c r="B45" s="207"/>
      <c r="C45" s="115" t="s">
        <v>87</v>
      </c>
      <c r="D45" s="155"/>
      <c r="E45" s="156"/>
      <c r="F45" s="156"/>
      <c r="G45" s="156"/>
      <c r="H45" s="156"/>
      <c r="I45" s="156"/>
      <c r="J45" s="156"/>
      <c r="K45" s="156"/>
      <c r="L45" s="156"/>
      <c r="M45" s="156"/>
      <c r="N45" s="156"/>
      <c r="O45" s="157"/>
    </row>
    <row r="46" spans="2:20" ht="16.5" customHeight="1">
      <c r="B46" s="211" t="s">
        <v>79</v>
      </c>
      <c r="C46" s="212"/>
      <c r="D46" s="213"/>
      <c r="E46" s="217" t="s">
        <v>60</v>
      </c>
      <c r="F46" s="218"/>
      <c r="G46" s="218"/>
      <c r="H46" s="218"/>
      <c r="I46" s="218"/>
      <c r="J46" s="218"/>
      <c r="K46" s="218"/>
      <c r="L46" s="218"/>
      <c r="M46" s="218"/>
      <c r="N46" s="218"/>
      <c r="O46" s="219"/>
    </row>
    <row r="47" spans="2:20" ht="198.6" customHeight="1">
      <c r="B47" s="214"/>
      <c r="C47" s="215"/>
      <c r="D47" s="216"/>
      <c r="E47" s="220"/>
      <c r="F47" s="221"/>
      <c r="G47" s="221"/>
      <c r="H47" s="221"/>
      <c r="I47" s="221"/>
      <c r="J47" s="221"/>
      <c r="K47" s="221"/>
      <c r="L47" s="221"/>
      <c r="M47" s="221"/>
      <c r="N47" s="221"/>
      <c r="O47" s="222"/>
    </row>
    <row r="48" spans="2:20" ht="16.5" customHeight="1">
      <c r="B48" s="211" t="s">
        <v>80</v>
      </c>
      <c r="C48" s="212"/>
      <c r="D48" s="213"/>
      <c r="E48" s="217" t="s">
        <v>60</v>
      </c>
      <c r="F48" s="218"/>
      <c r="G48" s="218"/>
      <c r="H48" s="218"/>
      <c r="I48" s="218"/>
      <c r="J48" s="218"/>
      <c r="K48" s="218"/>
      <c r="L48" s="218"/>
      <c r="M48" s="218"/>
      <c r="N48" s="218"/>
      <c r="O48" s="219"/>
    </row>
    <row r="49" spans="2:16" ht="198.6" customHeight="1">
      <c r="B49" s="214"/>
      <c r="C49" s="215"/>
      <c r="D49" s="216"/>
      <c r="E49" s="220"/>
      <c r="F49" s="221"/>
      <c r="G49" s="221"/>
      <c r="H49" s="221"/>
      <c r="I49" s="221"/>
      <c r="J49" s="221"/>
      <c r="K49" s="221"/>
      <c r="L49" s="221"/>
      <c r="M49" s="221"/>
      <c r="N49" s="221"/>
      <c r="O49" s="222"/>
    </row>
    <row r="50" spans="2:16" ht="61.15" customHeight="1">
      <c r="B50" s="248" t="s">
        <v>81</v>
      </c>
      <c r="C50" s="249"/>
      <c r="D50" s="250"/>
      <c r="E50" s="155"/>
      <c r="F50" s="156"/>
      <c r="G50" s="156"/>
      <c r="H50" s="156"/>
      <c r="I50" s="156"/>
      <c r="J50" s="156"/>
      <c r="K50" s="156"/>
      <c r="L50" s="156"/>
      <c r="M50" s="156"/>
      <c r="N50" s="156"/>
      <c r="O50" s="157"/>
    </row>
    <row r="51" spans="2:16">
      <c r="B51" s="251"/>
      <c r="C51" s="251"/>
      <c r="D51" s="251"/>
      <c r="E51" s="251"/>
      <c r="F51" s="251"/>
      <c r="G51" s="251"/>
      <c r="H51" s="251"/>
      <c r="I51" s="251"/>
      <c r="J51" s="251"/>
      <c r="K51" s="251"/>
      <c r="L51" s="251"/>
      <c r="M51" s="251"/>
      <c r="N51" s="251"/>
      <c r="O51" s="251"/>
    </row>
    <row r="52" spans="2:16">
      <c r="B52" s="252"/>
      <c r="C52" s="252"/>
      <c r="D52" s="252"/>
      <c r="E52" s="252"/>
      <c r="F52" s="252"/>
      <c r="G52" s="252"/>
      <c r="H52" s="252"/>
      <c r="I52" s="252"/>
      <c r="J52" s="252"/>
      <c r="K52" s="252"/>
      <c r="L52" s="252"/>
      <c r="M52" s="252"/>
      <c r="N52" s="252"/>
      <c r="O52" s="252"/>
    </row>
    <row r="53" spans="2:16" ht="39.75">
      <c r="B53" s="223" t="str">
        <f>IF(SUM(点検用!C2:C45)&gt;0,"入力内容に不足があります。","")</f>
        <v>入力内容に不足があります。</v>
      </c>
      <c r="C53" s="223"/>
      <c r="D53" s="223"/>
      <c r="E53" s="223"/>
      <c r="F53" s="223"/>
      <c r="G53" s="223"/>
      <c r="H53" s="223"/>
      <c r="I53" s="223"/>
      <c r="J53" s="223"/>
      <c r="K53" s="223"/>
      <c r="L53" s="223"/>
      <c r="M53" s="223"/>
      <c r="N53" s="223"/>
      <c r="O53" s="223"/>
      <c r="P53" s="223"/>
    </row>
    <row r="1048576" spans="16384:16384">
      <c r="XFD1048576" s="3">
        <v>28214</v>
      </c>
    </row>
  </sheetData>
  <sheetProtection algorithmName="SHA-512" hashValue="PF+K4VTDhPd0dfuq7UBfy+bJWWEOP7Il232xg+Gvlkq8RbJC+7cxDj4qSThO2/FwWGRzaJwI6ryZbrzH3QzQpg==" saltValue="yBIKG1UCZw+BmP66+t6LWw==" spinCount="100000" sheet="1" objects="1" scenarios="1"/>
  <mergeCells count="70">
    <mergeCell ref="P27:P31"/>
    <mergeCell ref="P37:P38"/>
    <mergeCell ref="P43:P44"/>
    <mergeCell ref="P11:P12"/>
    <mergeCell ref="P16:P17"/>
    <mergeCell ref="P18:P19"/>
    <mergeCell ref="P21:P23"/>
    <mergeCell ref="P24:P26"/>
    <mergeCell ref="B53:P53"/>
    <mergeCell ref="Q5:R5"/>
    <mergeCell ref="C11:C12"/>
    <mergeCell ref="D27:O31"/>
    <mergeCell ref="M41:N41"/>
    <mergeCell ref="Q6:T40"/>
    <mergeCell ref="M6:N6"/>
    <mergeCell ref="J35:K35"/>
    <mergeCell ref="L35:O35"/>
    <mergeCell ref="D36:O36"/>
    <mergeCell ref="D39:O39"/>
    <mergeCell ref="D11:O12"/>
    <mergeCell ref="B50:D50"/>
    <mergeCell ref="E50:O50"/>
    <mergeCell ref="B51:O52"/>
    <mergeCell ref="D41:E41"/>
    <mergeCell ref="B46:D47"/>
    <mergeCell ref="E46:O46"/>
    <mergeCell ref="E47:O47"/>
    <mergeCell ref="B48:D49"/>
    <mergeCell ref="E48:O48"/>
    <mergeCell ref="E49:O49"/>
    <mergeCell ref="M42:O42"/>
    <mergeCell ref="B40:B45"/>
    <mergeCell ref="D40:O40"/>
    <mergeCell ref="C41:C42"/>
    <mergeCell ref="C43:C44"/>
    <mergeCell ref="K44:L44"/>
    <mergeCell ref="D42:E42"/>
    <mergeCell ref="D45:O45"/>
    <mergeCell ref="C37:C38"/>
    <mergeCell ref="E13:G13"/>
    <mergeCell ref="I13:J13"/>
    <mergeCell ref="B20:B32"/>
    <mergeCell ref="C21:C23"/>
    <mergeCell ref="C24:C26"/>
    <mergeCell ref="D32:O32"/>
    <mergeCell ref="N14:O14"/>
    <mergeCell ref="I15:N15"/>
    <mergeCell ref="I23:J23"/>
    <mergeCell ref="B13:B19"/>
    <mergeCell ref="C16:C19"/>
    <mergeCell ref="D16:F17"/>
    <mergeCell ref="D18:F19"/>
    <mergeCell ref="B33:B39"/>
    <mergeCell ref="D33:O33"/>
    <mergeCell ref="B1:O1"/>
    <mergeCell ref="O3:P3"/>
    <mergeCell ref="M3:N3"/>
    <mergeCell ref="D35:E35"/>
    <mergeCell ref="F35:I35"/>
    <mergeCell ref="M5:O5"/>
    <mergeCell ref="D10:O10"/>
    <mergeCell ref="M2:N2"/>
    <mergeCell ref="O2:P2"/>
    <mergeCell ref="B6:B7"/>
    <mergeCell ref="K7:O7"/>
    <mergeCell ref="B8:B12"/>
    <mergeCell ref="D8:O8"/>
    <mergeCell ref="L9:O9"/>
    <mergeCell ref="D9:J9"/>
    <mergeCell ref="E6:G6"/>
  </mergeCells>
  <phoneticPr fontId="1"/>
  <conditionalFormatting sqref="K4">
    <cfRule type="expression" dxfId="74" priority="80">
      <formula>COUNTA($K$4)=0</formula>
    </cfRule>
  </conditionalFormatting>
  <conditionalFormatting sqref="M4">
    <cfRule type="expression" dxfId="73" priority="79">
      <formula>COUNTA($M$4)=0</formula>
    </cfRule>
  </conditionalFormatting>
  <conditionalFormatting sqref="O4">
    <cfRule type="expression" dxfId="72" priority="78">
      <formula>COUNTA($O$4)=0</formula>
    </cfRule>
  </conditionalFormatting>
  <conditionalFormatting sqref="D8:O8">
    <cfRule type="expression" dxfId="71" priority="67">
      <formula>$D$8=""</formula>
    </cfRule>
  </conditionalFormatting>
  <conditionalFormatting sqref="D9:J9">
    <cfRule type="expression" dxfId="70" priority="66">
      <formula>$D$9=""</formula>
    </cfRule>
  </conditionalFormatting>
  <conditionalFormatting sqref="L9:O9">
    <cfRule type="expression" dxfId="69" priority="65">
      <formula>$L$9=""</formula>
    </cfRule>
  </conditionalFormatting>
  <conditionalFormatting sqref="D11:O12">
    <cfRule type="expression" dxfId="68" priority="63">
      <formula>$D$11=""</formula>
    </cfRule>
  </conditionalFormatting>
  <conditionalFormatting sqref="E13:G13">
    <cfRule type="expression" dxfId="67" priority="62">
      <formula>$E$13=""</formula>
    </cfRule>
  </conditionalFormatting>
  <conditionalFormatting sqref="I13:J13">
    <cfRule type="expression" dxfId="66" priority="61">
      <formula>$I$13=""</formula>
    </cfRule>
  </conditionalFormatting>
  <conditionalFormatting sqref="E14">
    <cfRule type="expression" dxfId="65" priority="57">
      <formula>$E$14=""</formula>
    </cfRule>
  </conditionalFormatting>
  <conditionalFormatting sqref="G14">
    <cfRule type="expression" dxfId="64" priority="56">
      <formula>$G$14=""</formula>
    </cfRule>
  </conditionalFormatting>
  <conditionalFormatting sqref="I14">
    <cfRule type="expression" dxfId="63" priority="55">
      <formula>$I$14=""</formula>
    </cfRule>
  </conditionalFormatting>
  <conditionalFormatting sqref="L14">
    <cfRule type="expression" dxfId="62" priority="54">
      <formula>$L$14=""</formula>
    </cfRule>
  </conditionalFormatting>
  <conditionalFormatting sqref="N14:O14">
    <cfRule type="expression" dxfId="61" priority="53">
      <formula>$N$14=""</formula>
    </cfRule>
  </conditionalFormatting>
  <conditionalFormatting sqref="E20">
    <cfRule type="expression" dxfId="60" priority="48">
      <formula>$E$20=""</formula>
    </cfRule>
  </conditionalFormatting>
  <conditionalFormatting sqref="G20">
    <cfRule type="expression" dxfId="59" priority="47">
      <formula>$G$20=""</formula>
    </cfRule>
  </conditionalFormatting>
  <conditionalFormatting sqref="I20">
    <cfRule type="expression" dxfId="58" priority="46">
      <formula>$I$20=""</formula>
    </cfRule>
  </conditionalFormatting>
  <conditionalFormatting sqref="K20">
    <cfRule type="expression" dxfId="57" priority="45">
      <formula>$K$20=""</formula>
    </cfRule>
  </conditionalFormatting>
  <conditionalFormatting sqref="M20">
    <cfRule type="expression" dxfId="56" priority="44">
      <formula>$M$20=""</formula>
    </cfRule>
  </conditionalFormatting>
  <conditionalFormatting sqref="D27:O31">
    <cfRule type="expression" dxfId="55" priority="39">
      <formula>$D$27=""</formula>
    </cfRule>
  </conditionalFormatting>
  <conditionalFormatting sqref="D32:O32">
    <cfRule type="expression" dxfId="54" priority="38">
      <formula>$D$32=""</formula>
    </cfRule>
  </conditionalFormatting>
  <conditionalFormatting sqref="D33:O33">
    <cfRule type="expression" dxfId="53" priority="37">
      <formula>$D$33=""</formula>
    </cfRule>
  </conditionalFormatting>
  <conditionalFormatting sqref="D39:O39">
    <cfRule type="expression" dxfId="52" priority="28">
      <formula>$D$39=""</formula>
    </cfRule>
  </conditionalFormatting>
  <conditionalFormatting sqref="D40:O40">
    <cfRule type="expression" dxfId="51" priority="27">
      <formula>$D$40=""</formula>
    </cfRule>
  </conditionalFormatting>
  <conditionalFormatting sqref="D45:O45">
    <cfRule type="expression" dxfId="50" priority="16">
      <formula>$D$45=""</formula>
    </cfRule>
  </conditionalFormatting>
  <conditionalFormatting sqref="E47:O47">
    <cfRule type="expression" dxfId="49" priority="15">
      <formula>$E$47=""</formula>
    </cfRule>
  </conditionalFormatting>
  <conditionalFormatting sqref="E49:O49">
    <cfRule type="expression" dxfId="48" priority="14">
      <formula>$E$49=""</formula>
    </cfRule>
  </conditionalFormatting>
  <conditionalFormatting sqref="E50:O50">
    <cfRule type="expression" dxfId="47" priority="13">
      <formula>$E$50=""</formula>
    </cfRule>
  </conditionalFormatting>
  <conditionalFormatting sqref="O2">
    <cfRule type="expression" dxfId="46" priority="9">
      <formula>$Q$4=""</formula>
    </cfRule>
  </conditionalFormatting>
  <conditionalFormatting sqref="M3:P3">
    <cfRule type="expression" dxfId="45" priority="2">
      <formula>$Q$50=0</formula>
    </cfRule>
  </conditionalFormatting>
  <conditionalFormatting sqref="O3:P3">
    <cfRule type="expression" dxfId="44" priority="1">
      <formula>$Q$50</formula>
    </cfRule>
  </conditionalFormatting>
  <dataValidations count="2">
    <dataValidation type="list" allowBlank="1" showInputMessage="1" showErrorMessage="1" sqref="K38">
      <formula1>"ノロウイルス,結核,インフルエンザ,疥癬,コロナウイルス"</formula1>
    </dataValidation>
    <dataValidation type="list" allowBlank="1" showInputMessage="1" showErrorMessage="1" sqref="O2">
      <formula1>"選択してください,未確認,確認済み"</formula1>
    </dataValidation>
  </dataValidations>
  <printOptions horizontalCentered="1"/>
  <pageMargins left="0.23622047244094491" right="0.23622047244094491" top="0.74803149606299213" bottom="0.74803149606299213" header="0.31496062992125984" footer="0.31496062992125984"/>
  <pageSetup paperSize="9" scale="58" fitToHeight="0" orientation="portrait" r:id="rId1"/>
  <headerFooter>
    <oddFooter>&amp;C&amp;P/&amp;N</oddFooter>
  </headerFooter>
  <rowBreaks count="1" manualBreakCount="1">
    <brk id="3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defaultSize="0" autoFill="0" autoLine="0" autoPict="0" altText="受診（外来・往診）、自施設で応急処置">
                <anchor moveWithCells="1">
                  <from>
                    <xdr:col>3</xdr:col>
                    <xdr:colOff>0</xdr:colOff>
                    <xdr:row>5</xdr:row>
                    <xdr:rowOff>0</xdr:rowOff>
                  </from>
                  <to>
                    <xdr:col>6</xdr:col>
                    <xdr:colOff>0</xdr:colOff>
                    <xdr:row>6</xdr:row>
                    <xdr:rowOff>0</xdr:rowOff>
                  </to>
                </anchor>
              </controlPr>
            </control>
          </mc:Choice>
        </mc:AlternateContent>
        <mc:AlternateContent xmlns:mc="http://schemas.openxmlformats.org/markup-compatibility/2006">
          <mc:Choice Requires="x14">
            <control shapeId="1032" r:id="rId5" name="Option Button 8">
              <controlPr defaultSize="0" autoFill="0" autoLine="0" autoPict="0" altText="受診（外来・往診）、自施設で応急処置">
                <anchor moveWithCells="1">
                  <from>
                    <xdr:col>7</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1033" r:id="rId6" name="Option Button 9">
              <controlPr defaultSize="0" autoFill="0" autoLine="0" autoPict="0" altText="受診（外来・往診）、自施設で応急処置">
                <anchor moveWithCells="1">
                  <from>
                    <xdr:col>9</xdr:col>
                    <xdr:colOff>0</xdr:colOff>
                    <xdr:row>5</xdr:row>
                    <xdr:rowOff>0</xdr:rowOff>
                  </from>
                  <to>
                    <xdr:col>10</xdr:col>
                    <xdr:colOff>0</xdr:colOff>
                    <xdr:row>6</xdr:row>
                    <xdr:rowOff>0</xdr:rowOff>
                  </to>
                </anchor>
              </controlPr>
            </control>
          </mc:Choice>
        </mc:AlternateContent>
        <mc:AlternateContent xmlns:mc="http://schemas.openxmlformats.org/markup-compatibility/2006">
          <mc:Choice Requires="x14">
            <control shapeId="1034" r:id="rId7" name="Option Button 10">
              <controlPr defaultSize="0" autoFill="0" autoLine="0" autoPict="0" altText="受診（外来・往診）、自施設で応急処置">
                <anchor moveWithCells="1">
                  <from>
                    <xdr:col>11</xdr:col>
                    <xdr:colOff>0</xdr:colOff>
                    <xdr:row>5</xdr:row>
                    <xdr:rowOff>0</xdr:rowOff>
                  </from>
                  <to>
                    <xdr:col>11</xdr:col>
                    <xdr:colOff>685800</xdr:colOff>
                    <xdr:row>6</xdr:row>
                    <xdr:rowOff>0</xdr:rowOff>
                  </to>
                </anchor>
              </controlPr>
            </control>
          </mc:Choice>
        </mc:AlternateContent>
        <mc:AlternateContent xmlns:mc="http://schemas.openxmlformats.org/markup-compatibility/2006">
          <mc:Choice Requires="x14">
            <control shapeId="1035" r:id="rId8" name="Option Button 11">
              <controlPr defaultSize="0" autoFill="0" autoLine="0" autoPict="0">
                <anchor moveWithCells="1">
                  <from>
                    <xdr:col>3</xdr:col>
                    <xdr:colOff>0</xdr:colOff>
                    <xdr:row>3</xdr:row>
                    <xdr:rowOff>0</xdr:rowOff>
                  </from>
                  <to>
                    <xdr:col>4</xdr:col>
                    <xdr:colOff>0</xdr:colOff>
                    <xdr:row>4</xdr:row>
                    <xdr:rowOff>0</xdr:rowOff>
                  </to>
                </anchor>
              </controlPr>
            </control>
          </mc:Choice>
        </mc:AlternateContent>
        <mc:AlternateContent xmlns:mc="http://schemas.openxmlformats.org/markup-compatibility/2006">
          <mc:Choice Requires="x14">
            <control shapeId="1036" r:id="rId9" name="Option Button 12">
              <controlPr defaultSize="0" autoFill="0" autoLine="0" autoPict="0">
                <anchor moveWithCells="1">
                  <from>
                    <xdr:col>4</xdr:col>
                    <xdr:colOff>495300</xdr:colOff>
                    <xdr:row>3</xdr:row>
                    <xdr:rowOff>0</xdr:rowOff>
                  </from>
                  <to>
                    <xdr:col>4</xdr:col>
                    <xdr:colOff>866775</xdr:colOff>
                    <xdr:row>4</xdr:row>
                    <xdr:rowOff>0</xdr:rowOff>
                  </to>
                </anchor>
              </controlPr>
            </control>
          </mc:Choice>
        </mc:AlternateContent>
        <mc:AlternateContent xmlns:mc="http://schemas.openxmlformats.org/markup-compatibility/2006">
          <mc:Choice Requires="x14">
            <control shapeId="1037" r:id="rId10" name="Group Box 13">
              <controlPr defaultSize="0" autoFill="0" autoPict="0">
                <anchor moveWithCells="1">
                  <from>
                    <xdr:col>3</xdr:col>
                    <xdr:colOff>0</xdr:colOff>
                    <xdr:row>3</xdr:row>
                    <xdr:rowOff>0</xdr:rowOff>
                  </from>
                  <to>
                    <xdr:col>6</xdr:col>
                    <xdr:colOff>0</xdr:colOff>
                    <xdr:row>4</xdr:row>
                    <xdr:rowOff>0</xdr:rowOff>
                  </to>
                </anchor>
              </controlPr>
            </control>
          </mc:Choice>
        </mc:AlternateContent>
        <mc:AlternateContent xmlns:mc="http://schemas.openxmlformats.org/markup-compatibility/2006">
          <mc:Choice Requires="x14">
            <control shapeId="1038" r:id="rId11" name="Option Button 14">
              <controlPr defaultSize="0" autoFill="0" autoLine="0" autoPict="0">
                <anchor moveWithCells="1">
                  <from>
                    <xdr:col>11</xdr:col>
                    <xdr:colOff>809625</xdr:colOff>
                    <xdr:row>11</xdr:row>
                    <xdr:rowOff>390525</xdr:rowOff>
                  </from>
                  <to>
                    <xdr:col>12</xdr:col>
                    <xdr:colOff>657225</xdr:colOff>
                    <xdr:row>13</xdr:row>
                    <xdr:rowOff>0</xdr:rowOff>
                  </to>
                </anchor>
              </controlPr>
            </control>
          </mc:Choice>
        </mc:AlternateContent>
        <mc:AlternateContent xmlns:mc="http://schemas.openxmlformats.org/markup-compatibility/2006">
          <mc:Choice Requires="x14">
            <control shapeId="1040" r:id="rId12" name="Option Button 16">
              <controlPr defaultSize="0" autoFill="0" autoLine="0" autoPict="0">
                <anchor moveWithCells="1">
                  <from>
                    <xdr:col>13</xdr:col>
                    <xdr:colOff>276225</xdr:colOff>
                    <xdr:row>11</xdr:row>
                    <xdr:rowOff>390525</xdr:rowOff>
                  </from>
                  <to>
                    <xdr:col>14</xdr:col>
                    <xdr:colOff>276225</xdr:colOff>
                    <xdr:row>13</xdr:row>
                    <xdr:rowOff>0</xdr:rowOff>
                  </to>
                </anchor>
              </controlPr>
            </control>
          </mc:Choice>
        </mc:AlternateContent>
        <mc:AlternateContent xmlns:mc="http://schemas.openxmlformats.org/markup-compatibility/2006">
          <mc:Choice Requires="x14">
            <control shapeId="1042" r:id="rId13" name="Option Button 18">
              <controlPr defaultSize="0" autoFill="0" autoLine="0" autoPict="0">
                <anchor moveWithCells="1">
                  <from>
                    <xdr:col>3</xdr:col>
                    <xdr:colOff>419100</xdr:colOff>
                    <xdr:row>14</xdr:row>
                    <xdr:rowOff>0</xdr:rowOff>
                  </from>
                  <to>
                    <xdr:col>4</xdr:col>
                    <xdr:colOff>200025</xdr:colOff>
                    <xdr:row>15</xdr:row>
                    <xdr:rowOff>0</xdr:rowOff>
                  </to>
                </anchor>
              </controlPr>
            </control>
          </mc:Choice>
        </mc:AlternateContent>
        <mc:AlternateContent xmlns:mc="http://schemas.openxmlformats.org/markup-compatibility/2006">
          <mc:Choice Requires="x14">
            <control shapeId="1043" r:id="rId14" name="Option Button 19">
              <controlPr defaultSize="0" autoFill="0" autoLine="0" autoPict="0">
                <anchor moveWithCells="1">
                  <from>
                    <xdr:col>6</xdr:col>
                    <xdr:colOff>628650</xdr:colOff>
                    <xdr:row>14</xdr:row>
                    <xdr:rowOff>0</xdr:rowOff>
                  </from>
                  <to>
                    <xdr:col>7</xdr:col>
                    <xdr:colOff>190500</xdr:colOff>
                    <xdr:row>15</xdr:row>
                    <xdr:rowOff>0</xdr:rowOff>
                  </to>
                </anchor>
              </controlPr>
            </control>
          </mc:Choice>
        </mc:AlternateContent>
        <mc:AlternateContent xmlns:mc="http://schemas.openxmlformats.org/markup-compatibility/2006">
          <mc:Choice Requires="x14">
            <control shapeId="1044" r:id="rId15" name="Group Box 20">
              <controlPr defaultSize="0" autoFill="0" autoPict="0">
                <anchor moveWithCells="1">
                  <from>
                    <xdr:col>3</xdr:col>
                    <xdr:colOff>0</xdr:colOff>
                    <xdr:row>14</xdr:row>
                    <xdr:rowOff>0</xdr:rowOff>
                  </from>
                  <to>
                    <xdr:col>7</xdr:col>
                    <xdr:colOff>504825</xdr:colOff>
                    <xdr:row>15</xdr:row>
                    <xdr:rowOff>9525</xdr:rowOff>
                  </to>
                </anchor>
              </controlPr>
            </control>
          </mc:Choice>
        </mc:AlternateContent>
        <mc:AlternateContent xmlns:mc="http://schemas.openxmlformats.org/markup-compatibility/2006">
          <mc:Choice Requires="x14">
            <control shapeId="1045" r:id="rId16" name="Option Button 21">
              <controlPr defaultSize="0" autoFill="0" autoLine="0" autoPict="0">
                <anchor moveWithCells="1">
                  <from>
                    <xdr:col>6</xdr:col>
                    <xdr:colOff>304800</xdr:colOff>
                    <xdr:row>15</xdr:row>
                    <xdr:rowOff>85725</xdr:rowOff>
                  </from>
                  <to>
                    <xdr:col>6</xdr:col>
                    <xdr:colOff>571500</xdr:colOff>
                    <xdr:row>16</xdr:row>
                    <xdr:rowOff>85725</xdr:rowOff>
                  </to>
                </anchor>
              </controlPr>
            </control>
          </mc:Choice>
        </mc:AlternateContent>
        <mc:AlternateContent xmlns:mc="http://schemas.openxmlformats.org/markup-compatibility/2006">
          <mc:Choice Requires="x14">
            <control shapeId="1046" r:id="rId17" name="Option Button 22">
              <controlPr defaultSize="0" autoFill="0" autoLine="0" autoPict="0">
                <anchor moveWithCells="1">
                  <from>
                    <xdr:col>7</xdr:col>
                    <xdr:colOff>200025</xdr:colOff>
                    <xdr:row>15</xdr:row>
                    <xdr:rowOff>85725</xdr:rowOff>
                  </from>
                  <to>
                    <xdr:col>7</xdr:col>
                    <xdr:colOff>466725</xdr:colOff>
                    <xdr:row>16</xdr:row>
                    <xdr:rowOff>85725</xdr:rowOff>
                  </to>
                </anchor>
              </controlPr>
            </control>
          </mc:Choice>
        </mc:AlternateContent>
        <mc:AlternateContent xmlns:mc="http://schemas.openxmlformats.org/markup-compatibility/2006">
          <mc:Choice Requires="x14">
            <control shapeId="1047" r:id="rId18" name="Option Button 23">
              <controlPr defaultSize="0" autoFill="0" autoLine="0" autoPict="0">
                <anchor moveWithCells="1">
                  <from>
                    <xdr:col>8</xdr:col>
                    <xdr:colOff>304800</xdr:colOff>
                    <xdr:row>15</xdr:row>
                    <xdr:rowOff>85725</xdr:rowOff>
                  </from>
                  <to>
                    <xdr:col>8</xdr:col>
                    <xdr:colOff>571500</xdr:colOff>
                    <xdr:row>16</xdr:row>
                    <xdr:rowOff>85725</xdr:rowOff>
                  </to>
                </anchor>
              </controlPr>
            </control>
          </mc:Choice>
        </mc:AlternateContent>
        <mc:AlternateContent xmlns:mc="http://schemas.openxmlformats.org/markup-compatibility/2006">
          <mc:Choice Requires="x14">
            <control shapeId="1048" r:id="rId19" name="Option Button 24">
              <controlPr defaultSize="0" autoFill="0" autoLine="0" autoPict="0">
                <anchor moveWithCells="1">
                  <from>
                    <xdr:col>9</xdr:col>
                    <xdr:colOff>247650</xdr:colOff>
                    <xdr:row>15</xdr:row>
                    <xdr:rowOff>85725</xdr:rowOff>
                  </from>
                  <to>
                    <xdr:col>9</xdr:col>
                    <xdr:colOff>514350</xdr:colOff>
                    <xdr:row>16</xdr:row>
                    <xdr:rowOff>85725</xdr:rowOff>
                  </to>
                </anchor>
              </controlPr>
            </control>
          </mc:Choice>
        </mc:AlternateContent>
        <mc:AlternateContent xmlns:mc="http://schemas.openxmlformats.org/markup-compatibility/2006">
          <mc:Choice Requires="x14">
            <control shapeId="1049" r:id="rId20" name="Option Button 25">
              <controlPr defaultSize="0" autoFill="0" autoLine="0" autoPict="0">
                <anchor moveWithCells="1">
                  <from>
                    <xdr:col>10</xdr:col>
                    <xdr:colOff>361950</xdr:colOff>
                    <xdr:row>15</xdr:row>
                    <xdr:rowOff>76200</xdr:rowOff>
                  </from>
                  <to>
                    <xdr:col>10</xdr:col>
                    <xdr:colOff>628650</xdr:colOff>
                    <xdr:row>16</xdr:row>
                    <xdr:rowOff>76200</xdr:rowOff>
                  </to>
                </anchor>
              </controlPr>
            </control>
          </mc:Choice>
        </mc:AlternateContent>
        <mc:AlternateContent xmlns:mc="http://schemas.openxmlformats.org/markup-compatibility/2006">
          <mc:Choice Requires="x14">
            <control shapeId="1050" r:id="rId21" name="Option Button 26">
              <controlPr defaultSize="0" autoFill="0" autoLine="0" autoPict="0">
                <anchor moveWithCells="1">
                  <from>
                    <xdr:col>11</xdr:col>
                    <xdr:colOff>314325</xdr:colOff>
                    <xdr:row>15</xdr:row>
                    <xdr:rowOff>76200</xdr:rowOff>
                  </from>
                  <to>
                    <xdr:col>11</xdr:col>
                    <xdr:colOff>581025</xdr:colOff>
                    <xdr:row>16</xdr:row>
                    <xdr:rowOff>76200</xdr:rowOff>
                  </to>
                </anchor>
              </controlPr>
            </control>
          </mc:Choice>
        </mc:AlternateContent>
        <mc:AlternateContent xmlns:mc="http://schemas.openxmlformats.org/markup-compatibility/2006">
          <mc:Choice Requires="x14">
            <control shapeId="1051" r:id="rId22" name="Option Button 27">
              <controlPr defaultSize="0" autoFill="0" autoLine="0" autoPict="0">
                <anchor moveWithCells="1">
                  <from>
                    <xdr:col>12</xdr:col>
                    <xdr:colOff>238125</xdr:colOff>
                    <xdr:row>15</xdr:row>
                    <xdr:rowOff>76200</xdr:rowOff>
                  </from>
                  <to>
                    <xdr:col>12</xdr:col>
                    <xdr:colOff>504825</xdr:colOff>
                    <xdr:row>16</xdr:row>
                    <xdr:rowOff>76200</xdr:rowOff>
                  </to>
                </anchor>
              </controlPr>
            </control>
          </mc:Choice>
        </mc:AlternateContent>
        <mc:AlternateContent xmlns:mc="http://schemas.openxmlformats.org/markup-compatibility/2006">
          <mc:Choice Requires="x14">
            <control shapeId="1052" r:id="rId23" name="Option Button 28">
              <controlPr defaultSize="0" autoFill="0" autoLine="0" autoPict="0">
                <anchor moveWithCells="1">
                  <from>
                    <xdr:col>13</xdr:col>
                    <xdr:colOff>228600</xdr:colOff>
                    <xdr:row>15</xdr:row>
                    <xdr:rowOff>95250</xdr:rowOff>
                  </from>
                  <to>
                    <xdr:col>13</xdr:col>
                    <xdr:colOff>495300</xdr:colOff>
                    <xdr:row>16</xdr:row>
                    <xdr:rowOff>95250</xdr:rowOff>
                  </to>
                </anchor>
              </controlPr>
            </control>
          </mc:Choice>
        </mc:AlternateContent>
        <mc:AlternateContent xmlns:mc="http://schemas.openxmlformats.org/markup-compatibility/2006">
          <mc:Choice Requires="x14">
            <control shapeId="1053" r:id="rId24" name="Option Button 29">
              <controlPr defaultSize="0" autoFill="0" autoLine="0" autoPict="0">
                <anchor moveWithCells="1">
                  <from>
                    <xdr:col>6</xdr:col>
                    <xdr:colOff>304800</xdr:colOff>
                    <xdr:row>17</xdr:row>
                    <xdr:rowOff>85725</xdr:rowOff>
                  </from>
                  <to>
                    <xdr:col>6</xdr:col>
                    <xdr:colOff>571500</xdr:colOff>
                    <xdr:row>18</xdr:row>
                    <xdr:rowOff>85725</xdr:rowOff>
                  </to>
                </anchor>
              </controlPr>
            </control>
          </mc:Choice>
        </mc:AlternateContent>
        <mc:AlternateContent xmlns:mc="http://schemas.openxmlformats.org/markup-compatibility/2006">
          <mc:Choice Requires="x14">
            <control shapeId="1054" r:id="rId25" name="Option Button 30">
              <controlPr defaultSize="0" autoFill="0" autoLine="0" autoPict="0">
                <anchor moveWithCells="1">
                  <from>
                    <xdr:col>7</xdr:col>
                    <xdr:colOff>200025</xdr:colOff>
                    <xdr:row>17</xdr:row>
                    <xdr:rowOff>85725</xdr:rowOff>
                  </from>
                  <to>
                    <xdr:col>7</xdr:col>
                    <xdr:colOff>466725</xdr:colOff>
                    <xdr:row>18</xdr:row>
                    <xdr:rowOff>85725</xdr:rowOff>
                  </to>
                </anchor>
              </controlPr>
            </control>
          </mc:Choice>
        </mc:AlternateContent>
        <mc:AlternateContent xmlns:mc="http://schemas.openxmlformats.org/markup-compatibility/2006">
          <mc:Choice Requires="x14">
            <control shapeId="1055" r:id="rId26" name="Option Button 31">
              <controlPr defaultSize="0" autoFill="0" autoLine="0" autoPict="0">
                <anchor moveWithCells="1">
                  <from>
                    <xdr:col>8</xdr:col>
                    <xdr:colOff>304800</xdr:colOff>
                    <xdr:row>17</xdr:row>
                    <xdr:rowOff>85725</xdr:rowOff>
                  </from>
                  <to>
                    <xdr:col>8</xdr:col>
                    <xdr:colOff>571500</xdr:colOff>
                    <xdr:row>18</xdr:row>
                    <xdr:rowOff>85725</xdr:rowOff>
                  </to>
                </anchor>
              </controlPr>
            </control>
          </mc:Choice>
        </mc:AlternateContent>
        <mc:AlternateContent xmlns:mc="http://schemas.openxmlformats.org/markup-compatibility/2006">
          <mc:Choice Requires="x14">
            <control shapeId="1056" r:id="rId27" name="Option Button 32">
              <controlPr defaultSize="0" autoFill="0" autoLine="0" autoPict="0">
                <anchor moveWithCells="1">
                  <from>
                    <xdr:col>9</xdr:col>
                    <xdr:colOff>247650</xdr:colOff>
                    <xdr:row>17</xdr:row>
                    <xdr:rowOff>85725</xdr:rowOff>
                  </from>
                  <to>
                    <xdr:col>9</xdr:col>
                    <xdr:colOff>514350</xdr:colOff>
                    <xdr:row>18</xdr:row>
                    <xdr:rowOff>85725</xdr:rowOff>
                  </to>
                </anchor>
              </controlPr>
            </control>
          </mc:Choice>
        </mc:AlternateContent>
        <mc:AlternateContent xmlns:mc="http://schemas.openxmlformats.org/markup-compatibility/2006">
          <mc:Choice Requires="x14">
            <control shapeId="1057" r:id="rId28" name="Option Button 33">
              <controlPr defaultSize="0" autoFill="0" autoLine="0" autoPict="0">
                <anchor moveWithCells="1">
                  <from>
                    <xdr:col>10</xdr:col>
                    <xdr:colOff>361950</xdr:colOff>
                    <xdr:row>17</xdr:row>
                    <xdr:rowOff>76200</xdr:rowOff>
                  </from>
                  <to>
                    <xdr:col>10</xdr:col>
                    <xdr:colOff>628650</xdr:colOff>
                    <xdr:row>18</xdr:row>
                    <xdr:rowOff>76200</xdr:rowOff>
                  </to>
                </anchor>
              </controlPr>
            </control>
          </mc:Choice>
        </mc:AlternateContent>
        <mc:AlternateContent xmlns:mc="http://schemas.openxmlformats.org/markup-compatibility/2006">
          <mc:Choice Requires="x14">
            <control shapeId="1058" r:id="rId29" name="Option Button 34">
              <controlPr defaultSize="0" autoFill="0" autoLine="0" autoPict="0">
                <anchor moveWithCells="1">
                  <from>
                    <xdr:col>11</xdr:col>
                    <xdr:colOff>314325</xdr:colOff>
                    <xdr:row>17</xdr:row>
                    <xdr:rowOff>76200</xdr:rowOff>
                  </from>
                  <to>
                    <xdr:col>11</xdr:col>
                    <xdr:colOff>581025</xdr:colOff>
                    <xdr:row>18</xdr:row>
                    <xdr:rowOff>76200</xdr:rowOff>
                  </to>
                </anchor>
              </controlPr>
            </control>
          </mc:Choice>
        </mc:AlternateContent>
        <mc:AlternateContent xmlns:mc="http://schemas.openxmlformats.org/markup-compatibility/2006">
          <mc:Choice Requires="x14">
            <control shapeId="1059" r:id="rId30" name="Option Button 35">
              <controlPr defaultSize="0" autoFill="0" autoLine="0" autoPict="0">
                <anchor moveWithCells="1">
                  <from>
                    <xdr:col>12</xdr:col>
                    <xdr:colOff>238125</xdr:colOff>
                    <xdr:row>17</xdr:row>
                    <xdr:rowOff>76200</xdr:rowOff>
                  </from>
                  <to>
                    <xdr:col>12</xdr:col>
                    <xdr:colOff>504825</xdr:colOff>
                    <xdr:row>18</xdr:row>
                    <xdr:rowOff>76200</xdr:rowOff>
                  </to>
                </anchor>
              </controlPr>
            </control>
          </mc:Choice>
        </mc:AlternateContent>
        <mc:AlternateContent xmlns:mc="http://schemas.openxmlformats.org/markup-compatibility/2006">
          <mc:Choice Requires="x14">
            <control shapeId="1063" r:id="rId31" name="Group Box 39">
              <controlPr defaultSize="0" autoFill="0" autoPict="0">
                <anchor moveWithCells="1">
                  <from>
                    <xdr:col>3</xdr:col>
                    <xdr:colOff>0</xdr:colOff>
                    <xdr:row>5</xdr:row>
                    <xdr:rowOff>0</xdr:rowOff>
                  </from>
                  <to>
                    <xdr:col>13</xdr:col>
                    <xdr:colOff>400050</xdr:colOff>
                    <xdr:row>6</xdr:row>
                    <xdr:rowOff>9525</xdr:rowOff>
                  </to>
                </anchor>
              </controlPr>
            </control>
          </mc:Choice>
        </mc:AlternateContent>
        <mc:AlternateContent xmlns:mc="http://schemas.openxmlformats.org/markup-compatibility/2006">
          <mc:Choice Requires="x14">
            <control shapeId="1066" r:id="rId32" name="Group Box 42">
              <controlPr defaultSize="0" autoFill="0" autoPict="0">
                <anchor moveWithCells="1">
                  <from>
                    <xdr:col>5</xdr:col>
                    <xdr:colOff>581025</xdr:colOff>
                    <xdr:row>14</xdr:row>
                    <xdr:rowOff>381000</xdr:rowOff>
                  </from>
                  <to>
                    <xdr:col>14</xdr:col>
                    <xdr:colOff>171450</xdr:colOff>
                    <xdr:row>16</xdr:row>
                    <xdr:rowOff>295275</xdr:rowOff>
                  </to>
                </anchor>
              </controlPr>
            </control>
          </mc:Choice>
        </mc:AlternateContent>
        <mc:AlternateContent xmlns:mc="http://schemas.openxmlformats.org/markup-compatibility/2006">
          <mc:Choice Requires="x14">
            <control shapeId="1067" r:id="rId33" name="Group Box 43">
              <controlPr defaultSize="0" autoFill="0" autoPict="0">
                <anchor moveWithCells="1">
                  <from>
                    <xdr:col>6</xdr:col>
                    <xdr:colOff>19050</xdr:colOff>
                    <xdr:row>17</xdr:row>
                    <xdr:rowOff>19050</xdr:rowOff>
                  </from>
                  <to>
                    <xdr:col>14</xdr:col>
                    <xdr:colOff>0</xdr:colOff>
                    <xdr:row>18</xdr:row>
                    <xdr:rowOff>381000</xdr:rowOff>
                  </to>
                </anchor>
              </controlPr>
            </control>
          </mc:Choice>
        </mc:AlternateContent>
        <mc:AlternateContent xmlns:mc="http://schemas.openxmlformats.org/markup-compatibility/2006">
          <mc:Choice Requires="x14">
            <control shapeId="1080" r:id="rId34" name="Group Box 56">
              <controlPr defaultSize="0" autoFill="0" autoPict="0">
                <anchor moveWithCells="1">
                  <from>
                    <xdr:col>3</xdr:col>
                    <xdr:colOff>190500</xdr:colOff>
                    <xdr:row>19</xdr:row>
                    <xdr:rowOff>381000</xdr:rowOff>
                  </from>
                  <to>
                    <xdr:col>13</xdr:col>
                    <xdr:colOff>552450</xdr:colOff>
                    <xdr:row>23</xdr:row>
                    <xdr:rowOff>0</xdr:rowOff>
                  </to>
                </anchor>
              </controlPr>
            </control>
          </mc:Choice>
        </mc:AlternateContent>
        <mc:AlternateContent xmlns:mc="http://schemas.openxmlformats.org/markup-compatibility/2006">
          <mc:Choice Requires="x14">
            <control shapeId="1093" r:id="rId35" name="Group Box 69">
              <controlPr defaultSize="0" autoFill="0" autoPict="0">
                <anchor moveWithCells="1">
                  <from>
                    <xdr:col>3</xdr:col>
                    <xdr:colOff>200025</xdr:colOff>
                    <xdr:row>23</xdr:row>
                    <xdr:rowOff>0</xdr:rowOff>
                  </from>
                  <to>
                    <xdr:col>14</xdr:col>
                    <xdr:colOff>285750</xdr:colOff>
                    <xdr:row>25</xdr:row>
                    <xdr:rowOff>381000</xdr:rowOff>
                  </to>
                </anchor>
              </controlPr>
            </control>
          </mc:Choice>
        </mc:AlternateContent>
        <mc:AlternateContent xmlns:mc="http://schemas.openxmlformats.org/markup-compatibility/2006">
          <mc:Choice Requires="x14">
            <control shapeId="1095" r:id="rId36" name="Check Box 71">
              <controlPr defaultSize="0" autoFill="0" autoLine="0" autoPict="0">
                <anchor moveWithCells="1">
                  <from>
                    <xdr:col>3</xdr:col>
                    <xdr:colOff>409575</xdr:colOff>
                    <xdr:row>33</xdr:row>
                    <xdr:rowOff>85725</xdr:rowOff>
                  </from>
                  <to>
                    <xdr:col>4</xdr:col>
                    <xdr:colOff>133350</xdr:colOff>
                    <xdr:row>33</xdr:row>
                    <xdr:rowOff>342900</xdr:rowOff>
                  </to>
                </anchor>
              </controlPr>
            </control>
          </mc:Choice>
        </mc:AlternateContent>
        <mc:AlternateContent xmlns:mc="http://schemas.openxmlformats.org/markup-compatibility/2006">
          <mc:Choice Requires="x14">
            <control shapeId="1096" r:id="rId37" name="Check Box 72">
              <controlPr defaultSize="0" autoFill="0" autoLine="0" autoPict="0">
                <anchor moveWithCells="1">
                  <from>
                    <xdr:col>7</xdr:col>
                    <xdr:colOff>409575</xdr:colOff>
                    <xdr:row>33</xdr:row>
                    <xdr:rowOff>85725</xdr:rowOff>
                  </from>
                  <to>
                    <xdr:col>8</xdr:col>
                    <xdr:colOff>133350</xdr:colOff>
                    <xdr:row>33</xdr:row>
                    <xdr:rowOff>342900</xdr:rowOff>
                  </to>
                </anchor>
              </controlPr>
            </control>
          </mc:Choice>
        </mc:AlternateContent>
        <mc:AlternateContent xmlns:mc="http://schemas.openxmlformats.org/markup-compatibility/2006">
          <mc:Choice Requires="x14">
            <control shapeId="1097" r:id="rId38" name="Check Box 73">
              <controlPr defaultSize="0" autoFill="0" autoLine="0" autoPict="0">
                <anchor moveWithCells="1">
                  <from>
                    <xdr:col>9</xdr:col>
                    <xdr:colOff>495300</xdr:colOff>
                    <xdr:row>33</xdr:row>
                    <xdr:rowOff>85725</xdr:rowOff>
                  </from>
                  <to>
                    <xdr:col>10</xdr:col>
                    <xdr:colOff>133350</xdr:colOff>
                    <xdr:row>33</xdr:row>
                    <xdr:rowOff>342900</xdr:rowOff>
                  </to>
                </anchor>
              </controlPr>
            </control>
          </mc:Choice>
        </mc:AlternateContent>
        <mc:AlternateContent xmlns:mc="http://schemas.openxmlformats.org/markup-compatibility/2006">
          <mc:Choice Requires="x14">
            <control shapeId="1098" r:id="rId39" name="Check Box 74">
              <controlPr defaultSize="0" autoFill="0" autoLine="0" autoPict="0">
                <anchor moveWithCells="1">
                  <from>
                    <xdr:col>11</xdr:col>
                    <xdr:colOff>628650</xdr:colOff>
                    <xdr:row>33</xdr:row>
                    <xdr:rowOff>104775</xdr:rowOff>
                  </from>
                  <to>
                    <xdr:col>12</xdr:col>
                    <xdr:colOff>123825</xdr:colOff>
                    <xdr:row>33</xdr:row>
                    <xdr:rowOff>352425</xdr:rowOff>
                  </to>
                </anchor>
              </controlPr>
            </control>
          </mc:Choice>
        </mc:AlternateContent>
        <mc:AlternateContent xmlns:mc="http://schemas.openxmlformats.org/markup-compatibility/2006">
          <mc:Choice Requires="x14">
            <control shapeId="1099" r:id="rId40" name="Group Box 75">
              <controlPr defaultSize="0" autoFill="0" autoPict="0">
                <anchor moveWithCells="1">
                  <from>
                    <xdr:col>3</xdr:col>
                    <xdr:colOff>200025</xdr:colOff>
                    <xdr:row>33</xdr:row>
                    <xdr:rowOff>9525</xdr:rowOff>
                  </from>
                  <to>
                    <xdr:col>13</xdr:col>
                    <xdr:colOff>114300</xdr:colOff>
                    <xdr:row>34</xdr:row>
                    <xdr:rowOff>9525</xdr:rowOff>
                  </to>
                </anchor>
              </controlPr>
            </control>
          </mc:Choice>
        </mc:AlternateContent>
        <mc:AlternateContent xmlns:mc="http://schemas.openxmlformats.org/markup-compatibility/2006">
          <mc:Choice Requires="x14">
            <control shapeId="1108" r:id="rId41" name="Group Box 84">
              <controlPr defaultSize="0" autoFill="0" autoPict="0">
                <anchor moveWithCells="1">
                  <from>
                    <xdr:col>3</xdr:col>
                    <xdr:colOff>200025</xdr:colOff>
                    <xdr:row>36</xdr:row>
                    <xdr:rowOff>0</xdr:rowOff>
                  </from>
                  <to>
                    <xdr:col>12</xdr:col>
                    <xdr:colOff>657225</xdr:colOff>
                    <xdr:row>37</xdr:row>
                    <xdr:rowOff>381000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3</xdr:col>
                    <xdr:colOff>419100</xdr:colOff>
                    <xdr:row>42</xdr:row>
                    <xdr:rowOff>47625</xdr:rowOff>
                  </from>
                  <to>
                    <xdr:col>4</xdr:col>
                    <xdr:colOff>152400</xdr:colOff>
                    <xdr:row>42</xdr:row>
                    <xdr:rowOff>295275</xdr:rowOff>
                  </to>
                </anchor>
              </controlPr>
            </control>
          </mc:Choice>
        </mc:AlternateContent>
        <mc:AlternateContent xmlns:mc="http://schemas.openxmlformats.org/markup-compatibility/2006">
          <mc:Choice Requires="x14">
            <control shapeId="1111" r:id="rId43" name="Check Box 87">
              <controlPr defaultSize="0" autoFill="0" autoLine="0" autoPict="0">
                <anchor moveWithCells="1">
                  <from>
                    <xdr:col>6</xdr:col>
                    <xdr:colOff>628650</xdr:colOff>
                    <xdr:row>42</xdr:row>
                    <xdr:rowOff>47625</xdr:rowOff>
                  </from>
                  <to>
                    <xdr:col>7</xdr:col>
                    <xdr:colOff>123825</xdr:colOff>
                    <xdr:row>42</xdr:row>
                    <xdr:rowOff>295275</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9</xdr:col>
                    <xdr:colOff>485775</xdr:colOff>
                    <xdr:row>42</xdr:row>
                    <xdr:rowOff>47625</xdr:rowOff>
                  </from>
                  <to>
                    <xdr:col>10</xdr:col>
                    <xdr:colOff>114300</xdr:colOff>
                    <xdr:row>42</xdr:row>
                    <xdr:rowOff>295275</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9</xdr:col>
                    <xdr:colOff>485775</xdr:colOff>
                    <xdr:row>43</xdr:row>
                    <xdr:rowOff>66675</xdr:rowOff>
                  </from>
                  <to>
                    <xdr:col>10</xdr:col>
                    <xdr:colOff>114300</xdr:colOff>
                    <xdr:row>43</xdr:row>
                    <xdr:rowOff>314325</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11</xdr:col>
                    <xdr:colOff>638175</xdr:colOff>
                    <xdr:row>42</xdr:row>
                    <xdr:rowOff>47625</xdr:rowOff>
                  </from>
                  <to>
                    <xdr:col>12</xdr:col>
                    <xdr:colOff>133350</xdr:colOff>
                    <xdr:row>42</xdr:row>
                    <xdr:rowOff>295275</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5</xdr:col>
                    <xdr:colOff>409575</xdr:colOff>
                    <xdr:row>40</xdr:row>
                    <xdr:rowOff>95250</xdr:rowOff>
                  </from>
                  <to>
                    <xdr:col>6</xdr:col>
                    <xdr:colOff>133350</xdr:colOff>
                    <xdr:row>40</xdr:row>
                    <xdr:rowOff>342900</xdr:rowOff>
                  </to>
                </anchor>
              </controlPr>
            </control>
          </mc:Choice>
        </mc:AlternateContent>
        <mc:AlternateContent xmlns:mc="http://schemas.openxmlformats.org/markup-compatibility/2006">
          <mc:Choice Requires="x14">
            <control shapeId="1116" r:id="rId48" name="Check Box 92">
              <controlPr defaultSize="0" autoFill="0" autoLine="0" autoPict="0">
                <anchor moveWithCells="1">
                  <from>
                    <xdr:col>7</xdr:col>
                    <xdr:colOff>409575</xdr:colOff>
                    <xdr:row>40</xdr:row>
                    <xdr:rowOff>85725</xdr:rowOff>
                  </from>
                  <to>
                    <xdr:col>8</xdr:col>
                    <xdr:colOff>133350</xdr:colOff>
                    <xdr:row>40</xdr:row>
                    <xdr:rowOff>342900</xdr:rowOff>
                  </to>
                </anchor>
              </controlPr>
            </control>
          </mc:Choice>
        </mc:AlternateContent>
        <mc:AlternateContent xmlns:mc="http://schemas.openxmlformats.org/markup-compatibility/2006">
          <mc:Choice Requires="x14">
            <control shapeId="1117" r:id="rId49" name="Check Box 93">
              <controlPr defaultSize="0" autoFill="0" autoLine="0" autoPict="0">
                <anchor moveWithCells="1">
                  <from>
                    <xdr:col>10</xdr:col>
                    <xdr:colOff>733425</xdr:colOff>
                    <xdr:row>40</xdr:row>
                    <xdr:rowOff>85725</xdr:rowOff>
                  </from>
                  <to>
                    <xdr:col>11</xdr:col>
                    <xdr:colOff>133350</xdr:colOff>
                    <xdr:row>40</xdr:row>
                    <xdr:rowOff>342900</xdr:rowOff>
                  </to>
                </anchor>
              </controlPr>
            </control>
          </mc:Choice>
        </mc:AlternateContent>
        <mc:AlternateContent xmlns:mc="http://schemas.openxmlformats.org/markup-compatibility/2006">
          <mc:Choice Requires="x14">
            <control shapeId="1119" r:id="rId50" name="Group Box 95">
              <controlPr defaultSize="0" autoFill="0" autoPict="0">
                <anchor moveWithCells="1">
                  <from>
                    <xdr:col>5</xdr:col>
                    <xdr:colOff>85725</xdr:colOff>
                    <xdr:row>40</xdr:row>
                    <xdr:rowOff>0</xdr:rowOff>
                  </from>
                  <to>
                    <xdr:col>12</xdr:col>
                    <xdr:colOff>361950</xdr:colOff>
                    <xdr:row>41</xdr:row>
                    <xdr:rowOff>0</xdr:rowOff>
                  </to>
                </anchor>
              </controlPr>
            </control>
          </mc:Choice>
        </mc:AlternateContent>
        <mc:AlternateContent xmlns:mc="http://schemas.openxmlformats.org/markup-compatibility/2006">
          <mc:Choice Requires="x14">
            <control shapeId="1120" r:id="rId51" name="Group Box 96">
              <controlPr defaultSize="0" autoFill="0" autoPict="0">
                <anchor moveWithCells="1">
                  <from>
                    <xdr:col>3</xdr:col>
                    <xdr:colOff>123825</xdr:colOff>
                    <xdr:row>41</xdr:row>
                    <xdr:rowOff>447675</xdr:rowOff>
                  </from>
                  <to>
                    <xdr:col>13</xdr:col>
                    <xdr:colOff>514350</xdr:colOff>
                    <xdr:row>44</xdr:row>
                    <xdr:rowOff>0</xdr:rowOff>
                  </to>
                </anchor>
              </controlPr>
            </control>
          </mc:Choice>
        </mc:AlternateContent>
        <mc:AlternateContent xmlns:mc="http://schemas.openxmlformats.org/markup-compatibility/2006">
          <mc:Choice Requires="x14">
            <control shapeId="1121" r:id="rId52" name="Option Button 97">
              <controlPr defaultSize="0" autoFill="0" autoLine="0" autoPict="0">
                <anchor moveWithCells="1">
                  <from>
                    <xdr:col>3</xdr:col>
                    <xdr:colOff>409575</xdr:colOff>
                    <xdr:row>20</xdr:row>
                    <xdr:rowOff>66675</xdr:rowOff>
                  </from>
                  <to>
                    <xdr:col>4</xdr:col>
                    <xdr:colOff>133350</xdr:colOff>
                    <xdr:row>20</xdr:row>
                    <xdr:rowOff>314325</xdr:rowOff>
                  </to>
                </anchor>
              </controlPr>
            </control>
          </mc:Choice>
        </mc:AlternateContent>
        <mc:AlternateContent xmlns:mc="http://schemas.openxmlformats.org/markup-compatibility/2006">
          <mc:Choice Requires="x14">
            <control shapeId="1122" r:id="rId53" name="Option Button 98">
              <controlPr defaultSize="0" autoFill="0" autoLine="0" autoPict="0">
                <anchor moveWithCells="1">
                  <from>
                    <xdr:col>3</xdr:col>
                    <xdr:colOff>409575</xdr:colOff>
                    <xdr:row>21</xdr:row>
                    <xdr:rowOff>57150</xdr:rowOff>
                  </from>
                  <to>
                    <xdr:col>4</xdr:col>
                    <xdr:colOff>133350</xdr:colOff>
                    <xdr:row>21</xdr:row>
                    <xdr:rowOff>304800</xdr:rowOff>
                  </to>
                </anchor>
              </controlPr>
            </control>
          </mc:Choice>
        </mc:AlternateContent>
        <mc:AlternateContent xmlns:mc="http://schemas.openxmlformats.org/markup-compatibility/2006">
          <mc:Choice Requires="x14">
            <control shapeId="1123" r:id="rId54" name="Option Button 99">
              <controlPr defaultSize="0" autoFill="0" autoLine="0" autoPict="0">
                <anchor moveWithCells="1">
                  <from>
                    <xdr:col>3</xdr:col>
                    <xdr:colOff>409575</xdr:colOff>
                    <xdr:row>22</xdr:row>
                    <xdr:rowOff>76200</xdr:rowOff>
                  </from>
                  <to>
                    <xdr:col>4</xdr:col>
                    <xdr:colOff>133350</xdr:colOff>
                    <xdr:row>22</xdr:row>
                    <xdr:rowOff>323850</xdr:rowOff>
                  </to>
                </anchor>
              </controlPr>
            </control>
          </mc:Choice>
        </mc:AlternateContent>
        <mc:AlternateContent xmlns:mc="http://schemas.openxmlformats.org/markup-compatibility/2006">
          <mc:Choice Requires="x14">
            <control shapeId="1124" r:id="rId55" name="Option Button 100">
              <controlPr defaultSize="0" autoFill="0" autoLine="0" autoPict="0">
                <anchor moveWithCells="1">
                  <from>
                    <xdr:col>6</xdr:col>
                    <xdr:colOff>628650</xdr:colOff>
                    <xdr:row>20</xdr:row>
                    <xdr:rowOff>57150</xdr:rowOff>
                  </from>
                  <to>
                    <xdr:col>7</xdr:col>
                    <xdr:colOff>133350</xdr:colOff>
                    <xdr:row>20</xdr:row>
                    <xdr:rowOff>304800</xdr:rowOff>
                  </to>
                </anchor>
              </controlPr>
            </control>
          </mc:Choice>
        </mc:AlternateContent>
        <mc:AlternateContent xmlns:mc="http://schemas.openxmlformats.org/markup-compatibility/2006">
          <mc:Choice Requires="x14">
            <control shapeId="1125" r:id="rId56" name="Option Button 101">
              <controlPr defaultSize="0" autoFill="0" autoLine="0" autoPict="0">
                <anchor moveWithCells="1">
                  <from>
                    <xdr:col>6</xdr:col>
                    <xdr:colOff>619125</xdr:colOff>
                    <xdr:row>21</xdr:row>
                    <xdr:rowOff>76200</xdr:rowOff>
                  </from>
                  <to>
                    <xdr:col>7</xdr:col>
                    <xdr:colOff>123825</xdr:colOff>
                    <xdr:row>21</xdr:row>
                    <xdr:rowOff>323850</xdr:rowOff>
                  </to>
                </anchor>
              </controlPr>
            </control>
          </mc:Choice>
        </mc:AlternateContent>
        <mc:AlternateContent xmlns:mc="http://schemas.openxmlformats.org/markup-compatibility/2006">
          <mc:Choice Requires="x14">
            <control shapeId="1126" r:id="rId57" name="Option Button 102">
              <controlPr defaultSize="0" autoFill="0" autoLine="0" autoPict="0">
                <anchor moveWithCells="1">
                  <from>
                    <xdr:col>6</xdr:col>
                    <xdr:colOff>619125</xdr:colOff>
                    <xdr:row>22</xdr:row>
                    <xdr:rowOff>57150</xdr:rowOff>
                  </from>
                  <to>
                    <xdr:col>7</xdr:col>
                    <xdr:colOff>123825</xdr:colOff>
                    <xdr:row>22</xdr:row>
                    <xdr:rowOff>304800</xdr:rowOff>
                  </to>
                </anchor>
              </controlPr>
            </control>
          </mc:Choice>
        </mc:AlternateContent>
        <mc:AlternateContent xmlns:mc="http://schemas.openxmlformats.org/markup-compatibility/2006">
          <mc:Choice Requires="x14">
            <control shapeId="1127" r:id="rId58" name="Option Button 103">
              <controlPr defaultSize="0" autoFill="0" autoLine="0" autoPict="0">
                <anchor moveWithCells="1">
                  <from>
                    <xdr:col>9</xdr:col>
                    <xdr:colOff>485775</xdr:colOff>
                    <xdr:row>20</xdr:row>
                    <xdr:rowOff>76200</xdr:rowOff>
                  </from>
                  <to>
                    <xdr:col>10</xdr:col>
                    <xdr:colOff>123825</xdr:colOff>
                    <xdr:row>20</xdr:row>
                    <xdr:rowOff>323850</xdr:rowOff>
                  </to>
                </anchor>
              </controlPr>
            </control>
          </mc:Choice>
        </mc:AlternateContent>
        <mc:AlternateContent xmlns:mc="http://schemas.openxmlformats.org/markup-compatibility/2006">
          <mc:Choice Requires="x14">
            <control shapeId="1128" r:id="rId59" name="Option Button 104">
              <controlPr defaultSize="0" autoFill="0" autoLine="0" autoPict="0">
                <anchor moveWithCells="1">
                  <from>
                    <xdr:col>9</xdr:col>
                    <xdr:colOff>485775</xdr:colOff>
                    <xdr:row>21</xdr:row>
                    <xdr:rowOff>57150</xdr:rowOff>
                  </from>
                  <to>
                    <xdr:col>10</xdr:col>
                    <xdr:colOff>123825</xdr:colOff>
                    <xdr:row>21</xdr:row>
                    <xdr:rowOff>304800</xdr:rowOff>
                  </to>
                </anchor>
              </controlPr>
            </control>
          </mc:Choice>
        </mc:AlternateContent>
        <mc:AlternateContent xmlns:mc="http://schemas.openxmlformats.org/markup-compatibility/2006">
          <mc:Choice Requires="x14">
            <control shapeId="1129" r:id="rId60" name="Option Button 105">
              <controlPr defaultSize="0" autoFill="0" autoLine="0" autoPict="0">
                <anchor moveWithCells="1">
                  <from>
                    <xdr:col>11</xdr:col>
                    <xdr:colOff>638175</xdr:colOff>
                    <xdr:row>20</xdr:row>
                    <xdr:rowOff>57150</xdr:rowOff>
                  </from>
                  <to>
                    <xdr:col>12</xdr:col>
                    <xdr:colOff>152400</xdr:colOff>
                    <xdr:row>20</xdr:row>
                    <xdr:rowOff>314325</xdr:rowOff>
                  </to>
                </anchor>
              </controlPr>
            </control>
          </mc:Choice>
        </mc:AlternateContent>
        <mc:AlternateContent xmlns:mc="http://schemas.openxmlformats.org/markup-compatibility/2006">
          <mc:Choice Requires="x14">
            <control shapeId="1130" r:id="rId61" name="Option Button 106">
              <controlPr defaultSize="0" autoFill="0" autoLine="0" autoPict="0">
                <anchor moveWithCells="1">
                  <from>
                    <xdr:col>11</xdr:col>
                    <xdr:colOff>628650</xdr:colOff>
                    <xdr:row>21</xdr:row>
                    <xdr:rowOff>47625</xdr:rowOff>
                  </from>
                  <to>
                    <xdr:col>12</xdr:col>
                    <xdr:colOff>133350</xdr:colOff>
                    <xdr:row>21</xdr:row>
                    <xdr:rowOff>304800</xdr:rowOff>
                  </to>
                </anchor>
              </controlPr>
            </control>
          </mc:Choice>
        </mc:AlternateContent>
        <mc:AlternateContent xmlns:mc="http://schemas.openxmlformats.org/markup-compatibility/2006">
          <mc:Choice Requires="x14">
            <control shapeId="1131" r:id="rId62" name="Option Button 107">
              <controlPr defaultSize="0" autoFill="0" autoLine="0" autoPict="0">
                <anchor moveWithCells="1">
                  <from>
                    <xdr:col>3</xdr:col>
                    <xdr:colOff>409575</xdr:colOff>
                    <xdr:row>23</xdr:row>
                    <xdr:rowOff>66675</xdr:rowOff>
                  </from>
                  <to>
                    <xdr:col>4</xdr:col>
                    <xdr:colOff>133350</xdr:colOff>
                    <xdr:row>23</xdr:row>
                    <xdr:rowOff>314325</xdr:rowOff>
                  </to>
                </anchor>
              </controlPr>
            </control>
          </mc:Choice>
        </mc:AlternateContent>
        <mc:AlternateContent xmlns:mc="http://schemas.openxmlformats.org/markup-compatibility/2006">
          <mc:Choice Requires="x14">
            <control shapeId="1132" r:id="rId63" name="Option Button 108">
              <controlPr defaultSize="0" autoFill="0" autoLine="0" autoPict="0">
                <anchor moveWithCells="1">
                  <from>
                    <xdr:col>3</xdr:col>
                    <xdr:colOff>409575</xdr:colOff>
                    <xdr:row>24</xdr:row>
                    <xdr:rowOff>57150</xdr:rowOff>
                  </from>
                  <to>
                    <xdr:col>4</xdr:col>
                    <xdr:colOff>133350</xdr:colOff>
                    <xdr:row>24</xdr:row>
                    <xdr:rowOff>304800</xdr:rowOff>
                  </to>
                </anchor>
              </controlPr>
            </control>
          </mc:Choice>
        </mc:AlternateContent>
        <mc:AlternateContent xmlns:mc="http://schemas.openxmlformats.org/markup-compatibility/2006">
          <mc:Choice Requires="x14">
            <control shapeId="1133" r:id="rId64" name="Option Button 109">
              <controlPr defaultSize="0" autoFill="0" autoLine="0" autoPict="0">
                <anchor moveWithCells="1">
                  <from>
                    <xdr:col>3</xdr:col>
                    <xdr:colOff>409575</xdr:colOff>
                    <xdr:row>25</xdr:row>
                    <xdr:rowOff>76200</xdr:rowOff>
                  </from>
                  <to>
                    <xdr:col>4</xdr:col>
                    <xdr:colOff>133350</xdr:colOff>
                    <xdr:row>25</xdr:row>
                    <xdr:rowOff>323850</xdr:rowOff>
                  </to>
                </anchor>
              </controlPr>
            </control>
          </mc:Choice>
        </mc:AlternateContent>
        <mc:AlternateContent xmlns:mc="http://schemas.openxmlformats.org/markup-compatibility/2006">
          <mc:Choice Requires="x14">
            <control shapeId="1134" r:id="rId65" name="Option Button 110">
              <controlPr defaultSize="0" autoFill="0" autoLine="0" autoPict="0">
                <anchor moveWithCells="1">
                  <from>
                    <xdr:col>5</xdr:col>
                    <xdr:colOff>352425</xdr:colOff>
                    <xdr:row>23</xdr:row>
                    <xdr:rowOff>57150</xdr:rowOff>
                  </from>
                  <to>
                    <xdr:col>6</xdr:col>
                    <xdr:colOff>76200</xdr:colOff>
                    <xdr:row>23</xdr:row>
                    <xdr:rowOff>304800</xdr:rowOff>
                  </to>
                </anchor>
              </controlPr>
            </control>
          </mc:Choice>
        </mc:AlternateContent>
        <mc:AlternateContent xmlns:mc="http://schemas.openxmlformats.org/markup-compatibility/2006">
          <mc:Choice Requires="x14">
            <control shapeId="1135" r:id="rId66" name="Option Button 111">
              <controlPr defaultSize="0" autoFill="0" autoLine="0" autoPict="0">
                <anchor moveWithCells="1">
                  <from>
                    <xdr:col>5</xdr:col>
                    <xdr:colOff>342900</xdr:colOff>
                    <xdr:row>24</xdr:row>
                    <xdr:rowOff>76200</xdr:rowOff>
                  </from>
                  <to>
                    <xdr:col>6</xdr:col>
                    <xdr:colOff>66675</xdr:colOff>
                    <xdr:row>24</xdr:row>
                    <xdr:rowOff>323850</xdr:rowOff>
                  </to>
                </anchor>
              </controlPr>
            </control>
          </mc:Choice>
        </mc:AlternateContent>
        <mc:AlternateContent xmlns:mc="http://schemas.openxmlformats.org/markup-compatibility/2006">
          <mc:Choice Requires="x14">
            <control shapeId="1136" r:id="rId67" name="Option Button 112">
              <controlPr defaultSize="0" autoFill="0" autoLine="0" autoPict="0">
                <anchor moveWithCells="1">
                  <from>
                    <xdr:col>5</xdr:col>
                    <xdr:colOff>342900</xdr:colOff>
                    <xdr:row>25</xdr:row>
                    <xdr:rowOff>57150</xdr:rowOff>
                  </from>
                  <to>
                    <xdr:col>6</xdr:col>
                    <xdr:colOff>66675</xdr:colOff>
                    <xdr:row>25</xdr:row>
                    <xdr:rowOff>304800</xdr:rowOff>
                  </to>
                </anchor>
              </controlPr>
            </control>
          </mc:Choice>
        </mc:AlternateContent>
        <mc:AlternateContent xmlns:mc="http://schemas.openxmlformats.org/markup-compatibility/2006">
          <mc:Choice Requires="x14">
            <control shapeId="1140" r:id="rId68" name="Option Button 116">
              <controlPr defaultSize="0" autoFill="0" autoLine="0" autoPict="0">
                <anchor moveWithCells="1">
                  <from>
                    <xdr:col>8</xdr:col>
                    <xdr:colOff>381000</xdr:colOff>
                    <xdr:row>23</xdr:row>
                    <xdr:rowOff>76200</xdr:rowOff>
                  </from>
                  <to>
                    <xdr:col>8</xdr:col>
                    <xdr:colOff>704850</xdr:colOff>
                    <xdr:row>23</xdr:row>
                    <xdr:rowOff>323850</xdr:rowOff>
                  </to>
                </anchor>
              </controlPr>
            </control>
          </mc:Choice>
        </mc:AlternateContent>
        <mc:AlternateContent xmlns:mc="http://schemas.openxmlformats.org/markup-compatibility/2006">
          <mc:Choice Requires="x14">
            <control shapeId="1141" r:id="rId69" name="Option Button 117">
              <controlPr defaultSize="0" autoFill="0" autoLine="0" autoPict="0">
                <anchor moveWithCells="1">
                  <from>
                    <xdr:col>8</xdr:col>
                    <xdr:colOff>381000</xdr:colOff>
                    <xdr:row>24</xdr:row>
                    <xdr:rowOff>57150</xdr:rowOff>
                  </from>
                  <to>
                    <xdr:col>8</xdr:col>
                    <xdr:colOff>704850</xdr:colOff>
                    <xdr:row>24</xdr:row>
                    <xdr:rowOff>304800</xdr:rowOff>
                  </to>
                </anchor>
              </controlPr>
            </control>
          </mc:Choice>
        </mc:AlternateContent>
        <mc:AlternateContent xmlns:mc="http://schemas.openxmlformats.org/markup-compatibility/2006">
          <mc:Choice Requires="x14">
            <control shapeId="1142" r:id="rId70" name="Option Button 118">
              <controlPr defaultSize="0" autoFill="0" autoLine="0" autoPict="0">
                <anchor moveWithCells="1">
                  <from>
                    <xdr:col>8</xdr:col>
                    <xdr:colOff>381000</xdr:colOff>
                    <xdr:row>25</xdr:row>
                    <xdr:rowOff>57150</xdr:rowOff>
                  </from>
                  <to>
                    <xdr:col>8</xdr:col>
                    <xdr:colOff>704850</xdr:colOff>
                    <xdr:row>25</xdr:row>
                    <xdr:rowOff>304800</xdr:rowOff>
                  </to>
                </anchor>
              </controlPr>
            </control>
          </mc:Choice>
        </mc:AlternateContent>
        <mc:AlternateContent xmlns:mc="http://schemas.openxmlformats.org/markup-compatibility/2006">
          <mc:Choice Requires="x14">
            <control shapeId="1143" r:id="rId71" name="Option Button 119">
              <controlPr defaultSize="0" autoFill="0" autoLine="0" autoPict="0">
                <anchor moveWithCells="1">
                  <from>
                    <xdr:col>10</xdr:col>
                    <xdr:colOff>657225</xdr:colOff>
                    <xdr:row>25</xdr:row>
                    <xdr:rowOff>47625</xdr:rowOff>
                  </from>
                  <to>
                    <xdr:col>11</xdr:col>
                    <xdr:colOff>76200</xdr:colOff>
                    <xdr:row>25</xdr:row>
                    <xdr:rowOff>304800</xdr:rowOff>
                  </to>
                </anchor>
              </controlPr>
            </control>
          </mc:Choice>
        </mc:AlternateContent>
        <mc:AlternateContent xmlns:mc="http://schemas.openxmlformats.org/markup-compatibility/2006">
          <mc:Choice Requires="x14">
            <control shapeId="1144" r:id="rId72" name="Option Button 120">
              <controlPr defaultSize="0" autoFill="0" autoLine="0" autoPict="0">
                <anchor moveWithCells="1">
                  <from>
                    <xdr:col>10</xdr:col>
                    <xdr:colOff>657225</xdr:colOff>
                    <xdr:row>23</xdr:row>
                    <xdr:rowOff>47625</xdr:rowOff>
                  </from>
                  <to>
                    <xdr:col>11</xdr:col>
                    <xdr:colOff>66675</xdr:colOff>
                    <xdr:row>23</xdr:row>
                    <xdr:rowOff>304800</xdr:rowOff>
                  </to>
                </anchor>
              </controlPr>
            </control>
          </mc:Choice>
        </mc:AlternateContent>
        <mc:AlternateContent xmlns:mc="http://schemas.openxmlformats.org/markup-compatibility/2006">
          <mc:Choice Requires="x14">
            <control shapeId="1145" r:id="rId73" name="Option Button 121">
              <controlPr defaultSize="0" autoFill="0" autoLine="0" autoPict="0">
                <anchor moveWithCells="1">
                  <from>
                    <xdr:col>11</xdr:col>
                    <xdr:colOff>628650</xdr:colOff>
                    <xdr:row>25</xdr:row>
                    <xdr:rowOff>47625</xdr:rowOff>
                  </from>
                  <to>
                    <xdr:col>12</xdr:col>
                    <xdr:colOff>133350</xdr:colOff>
                    <xdr:row>25</xdr:row>
                    <xdr:rowOff>304800</xdr:rowOff>
                  </to>
                </anchor>
              </controlPr>
            </control>
          </mc:Choice>
        </mc:AlternateContent>
        <mc:AlternateContent xmlns:mc="http://schemas.openxmlformats.org/markup-compatibility/2006">
          <mc:Choice Requires="x14">
            <control shapeId="1146" r:id="rId74" name="Option Button 122">
              <controlPr defaultSize="0" autoFill="0" autoLine="0" autoPict="0">
                <anchor moveWithCells="1">
                  <from>
                    <xdr:col>3</xdr:col>
                    <xdr:colOff>419100</xdr:colOff>
                    <xdr:row>36</xdr:row>
                    <xdr:rowOff>66675</xdr:rowOff>
                  </from>
                  <to>
                    <xdr:col>4</xdr:col>
                    <xdr:colOff>152400</xdr:colOff>
                    <xdr:row>36</xdr:row>
                    <xdr:rowOff>314325</xdr:rowOff>
                  </to>
                </anchor>
              </controlPr>
            </control>
          </mc:Choice>
        </mc:AlternateContent>
        <mc:AlternateContent xmlns:mc="http://schemas.openxmlformats.org/markup-compatibility/2006">
          <mc:Choice Requires="x14">
            <control shapeId="1147" r:id="rId75" name="Option Button 123">
              <controlPr defaultSize="0" autoFill="0" autoLine="0" autoPict="0">
                <anchor moveWithCells="1">
                  <from>
                    <xdr:col>3</xdr:col>
                    <xdr:colOff>409575</xdr:colOff>
                    <xdr:row>37</xdr:row>
                    <xdr:rowOff>57150</xdr:rowOff>
                  </from>
                  <to>
                    <xdr:col>4</xdr:col>
                    <xdr:colOff>133350</xdr:colOff>
                    <xdr:row>37</xdr:row>
                    <xdr:rowOff>304800</xdr:rowOff>
                  </to>
                </anchor>
              </controlPr>
            </control>
          </mc:Choice>
        </mc:AlternateContent>
        <mc:AlternateContent xmlns:mc="http://schemas.openxmlformats.org/markup-compatibility/2006">
          <mc:Choice Requires="x14">
            <control shapeId="1148" r:id="rId76" name="Option Button 124">
              <controlPr defaultSize="0" autoFill="0" autoLine="0" autoPict="0">
                <anchor moveWithCells="1">
                  <from>
                    <xdr:col>5</xdr:col>
                    <xdr:colOff>409575</xdr:colOff>
                    <xdr:row>36</xdr:row>
                    <xdr:rowOff>47625</xdr:rowOff>
                  </from>
                  <to>
                    <xdr:col>6</xdr:col>
                    <xdr:colOff>133350</xdr:colOff>
                    <xdr:row>36</xdr:row>
                    <xdr:rowOff>295275</xdr:rowOff>
                  </to>
                </anchor>
              </controlPr>
            </control>
          </mc:Choice>
        </mc:AlternateContent>
        <mc:AlternateContent xmlns:mc="http://schemas.openxmlformats.org/markup-compatibility/2006">
          <mc:Choice Requires="x14">
            <control shapeId="1149" r:id="rId77" name="Option Button 125">
              <controlPr defaultSize="0" autoFill="0" autoLine="0" autoPict="0">
                <anchor moveWithCells="1">
                  <from>
                    <xdr:col>5</xdr:col>
                    <xdr:colOff>409575</xdr:colOff>
                    <xdr:row>37</xdr:row>
                    <xdr:rowOff>66675</xdr:rowOff>
                  </from>
                  <to>
                    <xdr:col>6</xdr:col>
                    <xdr:colOff>133350</xdr:colOff>
                    <xdr:row>37</xdr:row>
                    <xdr:rowOff>314325</xdr:rowOff>
                  </to>
                </anchor>
              </controlPr>
            </control>
          </mc:Choice>
        </mc:AlternateContent>
        <mc:AlternateContent xmlns:mc="http://schemas.openxmlformats.org/markup-compatibility/2006">
          <mc:Choice Requires="x14">
            <control shapeId="1150" r:id="rId78" name="Option Button 126">
              <controlPr defaultSize="0" autoFill="0" autoLine="0" autoPict="0">
                <anchor moveWithCells="1">
                  <from>
                    <xdr:col>8</xdr:col>
                    <xdr:colOff>628650</xdr:colOff>
                    <xdr:row>36</xdr:row>
                    <xdr:rowOff>57150</xdr:rowOff>
                  </from>
                  <to>
                    <xdr:col>9</xdr:col>
                    <xdr:colOff>123825</xdr:colOff>
                    <xdr:row>36</xdr:row>
                    <xdr:rowOff>304800</xdr:rowOff>
                  </to>
                </anchor>
              </controlPr>
            </control>
          </mc:Choice>
        </mc:AlternateContent>
        <mc:AlternateContent xmlns:mc="http://schemas.openxmlformats.org/markup-compatibility/2006">
          <mc:Choice Requires="x14">
            <control shapeId="1151" r:id="rId79" name="Option Button 127">
              <controlPr defaultSize="0" autoFill="0" autoLine="0" autoPict="0">
                <anchor moveWithCells="1">
                  <from>
                    <xdr:col>8</xdr:col>
                    <xdr:colOff>628650</xdr:colOff>
                    <xdr:row>37</xdr:row>
                    <xdr:rowOff>57150</xdr:rowOff>
                  </from>
                  <to>
                    <xdr:col>9</xdr:col>
                    <xdr:colOff>123825</xdr:colOff>
                    <xdr:row>37</xdr:row>
                    <xdr:rowOff>314325</xdr:rowOff>
                  </to>
                </anchor>
              </controlPr>
            </control>
          </mc:Choice>
        </mc:AlternateContent>
        <mc:AlternateContent xmlns:mc="http://schemas.openxmlformats.org/markup-compatibility/2006">
          <mc:Choice Requires="x14">
            <control shapeId="1152" r:id="rId80" name="Option Button 128">
              <controlPr defaultSize="0" autoFill="0" autoLine="0" autoPict="0">
                <anchor moveWithCells="1">
                  <from>
                    <xdr:col>11</xdr:col>
                    <xdr:colOff>619125</xdr:colOff>
                    <xdr:row>36</xdr:row>
                    <xdr:rowOff>57150</xdr:rowOff>
                  </from>
                  <to>
                    <xdr:col>12</xdr:col>
                    <xdr:colOff>114300</xdr:colOff>
                    <xdr:row>36</xdr:row>
                    <xdr:rowOff>323850</xdr:rowOff>
                  </to>
                </anchor>
              </controlPr>
            </control>
          </mc:Choice>
        </mc:AlternateContent>
        <mc:AlternateContent xmlns:mc="http://schemas.openxmlformats.org/markup-compatibility/2006">
          <mc:Choice Requires="x14">
            <control shapeId="1153" r:id="rId81" name="Option Button 129">
              <controlPr defaultSize="0" autoFill="0" autoLine="0" autoPict="0">
                <anchor moveWithCells="1">
                  <from>
                    <xdr:col>11</xdr:col>
                    <xdr:colOff>638175</xdr:colOff>
                    <xdr:row>37</xdr:row>
                    <xdr:rowOff>47625</xdr:rowOff>
                  </from>
                  <to>
                    <xdr:col>12</xdr:col>
                    <xdr:colOff>133350</xdr:colOff>
                    <xdr:row>37</xdr:row>
                    <xdr:rowOff>314325</xdr:rowOff>
                  </to>
                </anchor>
              </controlPr>
            </control>
          </mc:Choice>
        </mc:AlternateContent>
        <mc:AlternateContent xmlns:mc="http://schemas.openxmlformats.org/markup-compatibility/2006">
          <mc:Choice Requires="x14">
            <control shapeId="1186" r:id="rId82" name="Option Button 162">
              <controlPr defaultSize="0" autoFill="0" autoLine="0" autoPict="0">
                <anchor moveWithCells="1">
                  <from>
                    <xdr:col>10</xdr:col>
                    <xdr:colOff>647700</xdr:colOff>
                    <xdr:row>24</xdr:row>
                    <xdr:rowOff>57150</xdr:rowOff>
                  </from>
                  <to>
                    <xdr:col>11</xdr:col>
                    <xdr:colOff>57150</xdr:colOff>
                    <xdr:row>24</xdr:row>
                    <xdr:rowOff>304800</xdr:rowOff>
                  </to>
                </anchor>
              </controlPr>
            </control>
          </mc:Choice>
        </mc:AlternateContent>
        <mc:AlternateContent xmlns:mc="http://schemas.openxmlformats.org/markup-compatibility/2006">
          <mc:Choice Requires="x14">
            <control shapeId="1194" r:id="rId83" name="Option Button 170">
              <controlPr defaultSize="0" autoFill="0" autoLine="0" autoPict="0">
                <anchor moveWithCells="1">
                  <from>
                    <xdr:col>3</xdr:col>
                    <xdr:colOff>28575</xdr:colOff>
                    <xdr:row>9</xdr:row>
                    <xdr:rowOff>104775</xdr:rowOff>
                  </from>
                  <to>
                    <xdr:col>4</xdr:col>
                    <xdr:colOff>542925</xdr:colOff>
                    <xdr:row>9</xdr:row>
                    <xdr:rowOff>352425</xdr:rowOff>
                  </to>
                </anchor>
              </controlPr>
            </control>
          </mc:Choice>
        </mc:AlternateContent>
        <mc:AlternateContent xmlns:mc="http://schemas.openxmlformats.org/markup-compatibility/2006">
          <mc:Choice Requires="x14">
            <control shapeId="1195" r:id="rId84" name="Option Button 171">
              <controlPr defaultSize="0" autoFill="0" autoLine="0" autoPict="0">
                <anchor moveWithCells="1">
                  <from>
                    <xdr:col>3</xdr:col>
                    <xdr:colOff>28575</xdr:colOff>
                    <xdr:row>9</xdr:row>
                    <xdr:rowOff>342900</xdr:rowOff>
                  </from>
                  <to>
                    <xdr:col>4</xdr:col>
                    <xdr:colOff>542925</xdr:colOff>
                    <xdr:row>9</xdr:row>
                    <xdr:rowOff>590550</xdr:rowOff>
                  </to>
                </anchor>
              </controlPr>
            </control>
          </mc:Choice>
        </mc:AlternateContent>
        <mc:AlternateContent xmlns:mc="http://schemas.openxmlformats.org/markup-compatibility/2006">
          <mc:Choice Requires="x14">
            <control shapeId="1196" r:id="rId85" name="Option Button 172">
              <controlPr defaultSize="0" autoFill="0" autoLine="0" autoPict="0">
                <anchor moveWithCells="1">
                  <from>
                    <xdr:col>3</xdr:col>
                    <xdr:colOff>28575</xdr:colOff>
                    <xdr:row>9</xdr:row>
                    <xdr:rowOff>590550</xdr:rowOff>
                  </from>
                  <to>
                    <xdr:col>4</xdr:col>
                    <xdr:colOff>685800</xdr:colOff>
                    <xdr:row>9</xdr:row>
                    <xdr:rowOff>838200</xdr:rowOff>
                  </to>
                </anchor>
              </controlPr>
            </control>
          </mc:Choice>
        </mc:AlternateContent>
        <mc:AlternateContent xmlns:mc="http://schemas.openxmlformats.org/markup-compatibility/2006">
          <mc:Choice Requires="x14">
            <control shapeId="1197" r:id="rId86" name="Option Button 173">
              <controlPr defaultSize="0" autoFill="0" autoLine="0" autoPict="0">
                <anchor moveWithCells="1">
                  <from>
                    <xdr:col>3</xdr:col>
                    <xdr:colOff>28575</xdr:colOff>
                    <xdr:row>9</xdr:row>
                    <xdr:rowOff>800100</xdr:rowOff>
                  </from>
                  <to>
                    <xdr:col>4</xdr:col>
                    <xdr:colOff>323850</xdr:colOff>
                    <xdr:row>9</xdr:row>
                    <xdr:rowOff>1038225</xdr:rowOff>
                  </to>
                </anchor>
              </controlPr>
            </control>
          </mc:Choice>
        </mc:AlternateContent>
        <mc:AlternateContent xmlns:mc="http://schemas.openxmlformats.org/markup-compatibility/2006">
          <mc:Choice Requires="x14">
            <control shapeId="1198" r:id="rId87" name="Option Button 174">
              <controlPr defaultSize="0" autoFill="0" autoLine="0" autoPict="0">
                <anchor moveWithCells="1">
                  <from>
                    <xdr:col>3</xdr:col>
                    <xdr:colOff>28575</xdr:colOff>
                    <xdr:row>9</xdr:row>
                    <xdr:rowOff>1047750</xdr:rowOff>
                  </from>
                  <to>
                    <xdr:col>4</xdr:col>
                    <xdr:colOff>504825</xdr:colOff>
                    <xdr:row>9</xdr:row>
                    <xdr:rowOff>1285875</xdr:rowOff>
                  </to>
                </anchor>
              </controlPr>
            </control>
          </mc:Choice>
        </mc:AlternateContent>
        <mc:AlternateContent xmlns:mc="http://schemas.openxmlformats.org/markup-compatibility/2006">
          <mc:Choice Requires="x14">
            <control shapeId="1199" r:id="rId88" name="Option Button 175">
              <controlPr defaultSize="0" autoFill="0" autoLine="0" autoPict="0">
                <anchor moveWithCells="1">
                  <from>
                    <xdr:col>3</xdr:col>
                    <xdr:colOff>28575</xdr:colOff>
                    <xdr:row>9</xdr:row>
                    <xdr:rowOff>1295400</xdr:rowOff>
                  </from>
                  <to>
                    <xdr:col>4</xdr:col>
                    <xdr:colOff>542925</xdr:colOff>
                    <xdr:row>9</xdr:row>
                    <xdr:rowOff>1543050</xdr:rowOff>
                  </to>
                </anchor>
              </controlPr>
            </control>
          </mc:Choice>
        </mc:AlternateContent>
        <mc:AlternateContent xmlns:mc="http://schemas.openxmlformats.org/markup-compatibility/2006">
          <mc:Choice Requires="x14">
            <control shapeId="1200" r:id="rId89" name="Option Button 176">
              <controlPr defaultSize="0" autoFill="0" autoLine="0" autoPict="0">
                <anchor moveWithCells="1">
                  <from>
                    <xdr:col>3</xdr:col>
                    <xdr:colOff>28575</xdr:colOff>
                    <xdr:row>9</xdr:row>
                    <xdr:rowOff>1543050</xdr:rowOff>
                  </from>
                  <to>
                    <xdr:col>4</xdr:col>
                    <xdr:colOff>542925</xdr:colOff>
                    <xdr:row>9</xdr:row>
                    <xdr:rowOff>1781175</xdr:rowOff>
                  </to>
                </anchor>
              </controlPr>
            </control>
          </mc:Choice>
        </mc:AlternateContent>
        <mc:AlternateContent xmlns:mc="http://schemas.openxmlformats.org/markup-compatibility/2006">
          <mc:Choice Requires="x14">
            <control shapeId="1201" r:id="rId90" name="Option Button 177">
              <controlPr defaultSize="0" autoFill="0" autoLine="0" autoPict="0">
                <anchor moveWithCells="1">
                  <from>
                    <xdr:col>3</xdr:col>
                    <xdr:colOff>28575</xdr:colOff>
                    <xdr:row>9</xdr:row>
                    <xdr:rowOff>1790700</xdr:rowOff>
                  </from>
                  <to>
                    <xdr:col>5</xdr:col>
                    <xdr:colOff>123825</xdr:colOff>
                    <xdr:row>9</xdr:row>
                    <xdr:rowOff>2028825</xdr:rowOff>
                  </to>
                </anchor>
              </controlPr>
            </control>
          </mc:Choice>
        </mc:AlternateContent>
        <mc:AlternateContent xmlns:mc="http://schemas.openxmlformats.org/markup-compatibility/2006">
          <mc:Choice Requires="x14">
            <control shapeId="1202" r:id="rId91" name="Option Button 178">
              <controlPr defaultSize="0" autoFill="0" autoLine="0" autoPict="0">
                <anchor moveWithCells="1">
                  <from>
                    <xdr:col>3</xdr:col>
                    <xdr:colOff>28575</xdr:colOff>
                    <xdr:row>9</xdr:row>
                    <xdr:rowOff>2038350</xdr:rowOff>
                  </from>
                  <to>
                    <xdr:col>6</xdr:col>
                    <xdr:colOff>514350</xdr:colOff>
                    <xdr:row>9</xdr:row>
                    <xdr:rowOff>2276475</xdr:rowOff>
                  </to>
                </anchor>
              </controlPr>
            </control>
          </mc:Choice>
        </mc:AlternateContent>
        <mc:AlternateContent xmlns:mc="http://schemas.openxmlformats.org/markup-compatibility/2006">
          <mc:Choice Requires="x14">
            <control shapeId="1203" r:id="rId92" name="Option Button 179">
              <controlPr defaultSize="0" autoFill="0" autoLine="0" autoPict="0">
                <anchor moveWithCells="1">
                  <from>
                    <xdr:col>5</xdr:col>
                    <xdr:colOff>409575</xdr:colOff>
                    <xdr:row>9</xdr:row>
                    <xdr:rowOff>104775</xdr:rowOff>
                  </from>
                  <to>
                    <xdr:col>6</xdr:col>
                    <xdr:colOff>609600</xdr:colOff>
                    <xdr:row>9</xdr:row>
                    <xdr:rowOff>342900</xdr:rowOff>
                  </to>
                </anchor>
              </controlPr>
            </control>
          </mc:Choice>
        </mc:AlternateContent>
        <mc:AlternateContent xmlns:mc="http://schemas.openxmlformats.org/markup-compatibility/2006">
          <mc:Choice Requires="x14">
            <control shapeId="1204" r:id="rId93" name="Option Button 180">
              <controlPr defaultSize="0" autoFill="0" autoLine="0" autoPict="0">
                <anchor moveWithCells="1">
                  <from>
                    <xdr:col>5</xdr:col>
                    <xdr:colOff>409575</xdr:colOff>
                    <xdr:row>9</xdr:row>
                    <xdr:rowOff>342900</xdr:rowOff>
                  </from>
                  <to>
                    <xdr:col>6</xdr:col>
                    <xdr:colOff>590550</xdr:colOff>
                    <xdr:row>9</xdr:row>
                    <xdr:rowOff>581025</xdr:rowOff>
                  </to>
                </anchor>
              </controlPr>
            </control>
          </mc:Choice>
        </mc:AlternateContent>
        <mc:AlternateContent xmlns:mc="http://schemas.openxmlformats.org/markup-compatibility/2006">
          <mc:Choice Requires="x14">
            <control shapeId="1205" r:id="rId94" name="Option Button 181">
              <controlPr defaultSize="0" autoFill="0" autoLine="0" autoPict="0">
                <anchor moveWithCells="1">
                  <from>
                    <xdr:col>5</xdr:col>
                    <xdr:colOff>409575</xdr:colOff>
                    <xdr:row>9</xdr:row>
                    <xdr:rowOff>581025</xdr:rowOff>
                  </from>
                  <to>
                    <xdr:col>6</xdr:col>
                    <xdr:colOff>590550</xdr:colOff>
                    <xdr:row>9</xdr:row>
                    <xdr:rowOff>819150</xdr:rowOff>
                  </to>
                </anchor>
              </controlPr>
            </control>
          </mc:Choice>
        </mc:AlternateContent>
        <mc:AlternateContent xmlns:mc="http://schemas.openxmlformats.org/markup-compatibility/2006">
          <mc:Choice Requires="x14">
            <control shapeId="1206" r:id="rId95" name="Option Button 182">
              <controlPr defaultSize="0" autoFill="0" autoLine="0" autoPict="0">
                <anchor moveWithCells="1">
                  <from>
                    <xdr:col>5</xdr:col>
                    <xdr:colOff>409575</xdr:colOff>
                    <xdr:row>9</xdr:row>
                    <xdr:rowOff>809625</xdr:rowOff>
                  </from>
                  <to>
                    <xdr:col>6</xdr:col>
                    <xdr:colOff>666750</xdr:colOff>
                    <xdr:row>9</xdr:row>
                    <xdr:rowOff>1047750</xdr:rowOff>
                  </to>
                </anchor>
              </controlPr>
            </control>
          </mc:Choice>
        </mc:AlternateContent>
        <mc:AlternateContent xmlns:mc="http://schemas.openxmlformats.org/markup-compatibility/2006">
          <mc:Choice Requires="x14">
            <control shapeId="1208" r:id="rId96" name="Option Button 184">
              <controlPr defaultSize="0" autoFill="0" autoLine="0" autoPict="0">
                <anchor moveWithCells="1">
                  <from>
                    <xdr:col>5</xdr:col>
                    <xdr:colOff>409575</xdr:colOff>
                    <xdr:row>9</xdr:row>
                    <xdr:rowOff>1047750</xdr:rowOff>
                  </from>
                  <to>
                    <xdr:col>8</xdr:col>
                    <xdr:colOff>809625</xdr:colOff>
                    <xdr:row>9</xdr:row>
                    <xdr:rowOff>1285875</xdr:rowOff>
                  </to>
                </anchor>
              </controlPr>
            </control>
          </mc:Choice>
        </mc:AlternateContent>
        <mc:AlternateContent xmlns:mc="http://schemas.openxmlformats.org/markup-compatibility/2006">
          <mc:Choice Requires="x14">
            <control shapeId="1209" r:id="rId97" name="Option Button 185">
              <controlPr defaultSize="0" autoFill="0" autoLine="0" autoPict="0">
                <anchor moveWithCells="1">
                  <from>
                    <xdr:col>5</xdr:col>
                    <xdr:colOff>409575</xdr:colOff>
                    <xdr:row>9</xdr:row>
                    <xdr:rowOff>1285875</xdr:rowOff>
                  </from>
                  <to>
                    <xdr:col>9</xdr:col>
                    <xdr:colOff>9525</xdr:colOff>
                    <xdr:row>9</xdr:row>
                    <xdr:rowOff>1533525</xdr:rowOff>
                  </to>
                </anchor>
              </controlPr>
            </control>
          </mc:Choice>
        </mc:AlternateContent>
        <mc:AlternateContent xmlns:mc="http://schemas.openxmlformats.org/markup-compatibility/2006">
          <mc:Choice Requires="x14">
            <control shapeId="1210" r:id="rId98" name="Option Button 186">
              <controlPr defaultSize="0" autoFill="0" autoLine="0" autoPict="0">
                <anchor moveWithCells="1">
                  <from>
                    <xdr:col>5</xdr:col>
                    <xdr:colOff>409575</xdr:colOff>
                    <xdr:row>9</xdr:row>
                    <xdr:rowOff>1514475</xdr:rowOff>
                  </from>
                  <to>
                    <xdr:col>9</xdr:col>
                    <xdr:colOff>28575</xdr:colOff>
                    <xdr:row>9</xdr:row>
                    <xdr:rowOff>1752600</xdr:rowOff>
                  </to>
                </anchor>
              </controlPr>
            </control>
          </mc:Choice>
        </mc:AlternateContent>
        <mc:AlternateContent xmlns:mc="http://schemas.openxmlformats.org/markup-compatibility/2006">
          <mc:Choice Requires="x14">
            <control shapeId="1211" r:id="rId99" name="Option Button 187">
              <controlPr defaultSize="0" autoFill="0" autoLine="0" autoPict="0">
                <anchor moveWithCells="1">
                  <from>
                    <xdr:col>5</xdr:col>
                    <xdr:colOff>409575</xdr:colOff>
                    <xdr:row>9</xdr:row>
                    <xdr:rowOff>1781175</xdr:rowOff>
                  </from>
                  <to>
                    <xdr:col>9</xdr:col>
                    <xdr:colOff>590550</xdr:colOff>
                    <xdr:row>9</xdr:row>
                    <xdr:rowOff>2019300</xdr:rowOff>
                  </to>
                </anchor>
              </controlPr>
            </control>
          </mc:Choice>
        </mc:AlternateContent>
        <mc:AlternateContent xmlns:mc="http://schemas.openxmlformats.org/markup-compatibility/2006">
          <mc:Choice Requires="x14">
            <control shapeId="1212" r:id="rId100" name="Option Button 188">
              <controlPr defaultSize="0" autoFill="0" autoLine="0" autoPict="0">
                <anchor moveWithCells="1">
                  <from>
                    <xdr:col>7</xdr:col>
                    <xdr:colOff>600075</xdr:colOff>
                    <xdr:row>9</xdr:row>
                    <xdr:rowOff>104775</xdr:rowOff>
                  </from>
                  <to>
                    <xdr:col>8</xdr:col>
                    <xdr:colOff>819150</xdr:colOff>
                    <xdr:row>9</xdr:row>
                    <xdr:rowOff>352425</xdr:rowOff>
                  </to>
                </anchor>
              </controlPr>
            </control>
          </mc:Choice>
        </mc:AlternateContent>
        <mc:AlternateContent xmlns:mc="http://schemas.openxmlformats.org/markup-compatibility/2006">
          <mc:Choice Requires="x14">
            <control shapeId="1213" r:id="rId101" name="Option Button 189">
              <controlPr defaultSize="0" autoFill="0" autoLine="0" autoPict="0">
                <anchor moveWithCells="1">
                  <from>
                    <xdr:col>7</xdr:col>
                    <xdr:colOff>600075</xdr:colOff>
                    <xdr:row>9</xdr:row>
                    <xdr:rowOff>342900</xdr:rowOff>
                  </from>
                  <to>
                    <xdr:col>9</xdr:col>
                    <xdr:colOff>57150</xdr:colOff>
                    <xdr:row>9</xdr:row>
                    <xdr:rowOff>581025</xdr:rowOff>
                  </to>
                </anchor>
              </controlPr>
            </control>
          </mc:Choice>
        </mc:AlternateContent>
        <mc:AlternateContent xmlns:mc="http://schemas.openxmlformats.org/markup-compatibility/2006">
          <mc:Choice Requires="x14">
            <control shapeId="1214" r:id="rId102" name="Option Button 190">
              <controlPr defaultSize="0" autoFill="0" autoLine="0" autoPict="0">
                <anchor moveWithCells="1">
                  <from>
                    <xdr:col>7</xdr:col>
                    <xdr:colOff>600075</xdr:colOff>
                    <xdr:row>9</xdr:row>
                    <xdr:rowOff>581025</xdr:rowOff>
                  </from>
                  <to>
                    <xdr:col>9</xdr:col>
                    <xdr:colOff>285750</xdr:colOff>
                    <xdr:row>9</xdr:row>
                    <xdr:rowOff>819150</xdr:rowOff>
                  </to>
                </anchor>
              </controlPr>
            </control>
          </mc:Choice>
        </mc:AlternateContent>
        <mc:AlternateContent xmlns:mc="http://schemas.openxmlformats.org/markup-compatibility/2006">
          <mc:Choice Requires="x14">
            <control shapeId="1215" r:id="rId103" name="Option Button 191">
              <controlPr defaultSize="0" autoFill="0" autoLine="0" autoPict="0">
                <anchor moveWithCells="1">
                  <from>
                    <xdr:col>7</xdr:col>
                    <xdr:colOff>600075</xdr:colOff>
                    <xdr:row>9</xdr:row>
                    <xdr:rowOff>819150</xdr:rowOff>
                  </from>
                  <to>
                    <xdr:col>9</xdr:col>
                    <xdr:colOff>171450</xdr:colOff>
                    <xdr:row>9</xdr:row>
                    <xdr:rowOff>1057275</xdr:rowOff>
                  </to>
                </anchor>
              </controlPr>
            </control>
          </mc:Choice>
        </mc:AlternateContent>
        <mc:AlternateContent xmlns:mc="http://schemas.openxmlformats.org/markup-compatibility/2006">
          <mc:Choice Requires="x14">
            <control shapeId="1220" r:id="rId104" name="Option Button 196">
              <controlPr defaultSize="0" autoFill="0" autoLine="0" autoPict="0">
                <anchor moveWithCells="1">
                  <from>
                    <xdr:col>7</xdr:col>
                    <xdr:colOff>600075</xdr:colOff>
                    <xdr:row>9</xdr:row>
                    <xdr:rowOff>2019300</xdr:rowOff>
                  </from>
                  <to>
                    <xdr:col>10</xdr:col>
                    <xdr:colOff>647700</xdr:colOff>
                    <xdr:row>9</xdr:row>
                    <xdr:rowOff>2257425</xdr:rowOff>
                  </to>
                </anchor>
              </controlPr>
            </control>
          </mc:Choice>
        </mc:AlternateContent>
        <mc:AlternateContent xmlns:mc="http://schemas.openxmlformats.org/markup-compatibility/2006">
          <mc:Choice Requires="x14">
            <control shapeId="1221" r:id="rId105" name="Option Button 197">
              <controlPr defaultSize="0" autoFill="0" autoLine="0" autoPict="0">
                <anchor moveWithCells="1">
                  <from>
                    <xdr:col>10</xdr:col>
                    <xdr:colOff>171450</xdr:colOff>
                    <xdr:row>9</xdr:row>
                    <xdr:rowOff>95250</xdr:rowOff>
                  </from>
                  <to>
                    <xdr:col>11</xdr:col>
                    <xdr:colOff>609600</xdr:colOff>
                    <xdr:row>9</xdr:row>
                    <xdr:rowOff>333375</xdr:rowOff>
                  </to>
                </anchor>
              </controlPr>
            </control>
          </mc:Choice>
        </mc:AlternateContent>
        <mc:AlternateContent xmlns:mc="http://schemas.openxmlformats.org/markup-compatibility/2006">
          <mc:Choice Requires="x14">
            <control shapeId="1222" r:id="rId106" name="Option Button 198">
              <controlPr defaultSize="0" autoFill="0" autoLine="0" autoPict="0">
                <anchor moveWithCells="1">
                  <from>
                    <xdr:col>10</xdr:col>
                    <xdr:colOff>171450</xdr:colOff>
                    <xdr:row>9</xdr:row>
                    <xdr:rowOff>333375</xdr:rowOff>
                  </from>
                  <to>
                    <xdr:col>11</xdr:col>
                    <xdr:colOff>600075</xdr:colOff>
                    <xdr:row>9</xdr:row>
                    <xdr:rowOff>581025</xdr:rowOff>
                  </to>
                </anchor>
              </controlPr>
            </control>
          </mc:Choice>
        </mc:AlternateContent>
        <mc:AlternateContent xmlns:mc="http://schemas.openxmlformats.org/markup-compatibility/2006">
          <mc:Choice Requires="x14">
            <control shapeId="1223" r:id="rId107" name="Option Button 199">
              <controlPr defaultSize="0" autoFill="0" autoLine="0" autoPict="0">
                <anchor moveWithCells="1">
                  <from>
                    <xdr:col>10</xdr:col>
                    <xdr:colOff>171450</xdr:colOff>
                    <xdr:row>9</xdr:row>
                    <xdr:rowOff>581025</xdr:rowOff>
                  </from>
                  <to>
                    <xdr:col>11</xdr:col>
                    <xdr:colOff>371475</xdr:colOff>
                    <xdr:row>9</xdr:row>
                    <xdr:rowOff>819150</xdr:rowOff>
                  </to>
                </anchor>
              </controlPr>
            </control>
          </mc:Choice>
        </mc:AlternateContent>
        <mc:AlternateContent xmlns:mc="http://schemas.openxmlformats.org/markup-compatibility/2006">
          <mc:Choice Requires="x14">
            <control shapeId="1224" r:id="rId108" name="Option Button 200">
              <controlPr defaultSize="0" autoFill="0" autoLine="0" autoPict="0">
                <anchor moveWithCells="1">
                  <from>
                    <xdr:col>10</xdr:col>
                    <xdr:colOff>171450</xdr:colOff>
                    <xdr:row>9</xdr:row>
                    <xdr:rowOff>819150</xdr:rowOff>
                  </from>
                  <to>
                    <xdr:col>11</xdr:col>
                    <xdr:colOff>476250</xdr:colOff>
                    <xdr:row>9</xdr:row>
                    <xdr:rowOff>1066800</xdr:rowOff>
                  </to>
                </anchor>
              </controlPr>
            </control>
          </mc:Choice>
        </mc:AlternateContent>
        <mc:AlternateContent xmlns:mc="http://schemas.openxmlformats.org/markup-compatibility/2006">
          <mc:Choice Requires="x14">
            <control shapeId="1225" r:id="rId109" name="Option Button 201">
              <controlPr defaultSize="0" autoFill="0" autoLine="0" autoPict="0">
                <anchor moveWithCells="1">
                  <from>
                    <xdr:col>10</xdr:col>
                    <xdr:colOff>171450</xdr:colOff>
                    <xdr:row>9</xdr:row>
                    <xdr:rowOff>1066800</xdr:rowOff>
                  </from>
                  <to>
                    <xdr:col>11</xdr:col>
                    <xdr:colOff>495300</xdr:colOff>
                    <xdr:row>9</xdr:row>
                    <xdr:rowOff>1304925</xdr:rowOff>
                  </to>
                </anchor>
              </controlPr>
            </control>
          </mc:Choice>
        </mc:AlternateContent>
        <mc:AlternateContent xmlns:mc="http://schemas.openxmlformats.org/markup-compatibility/2006">
          <mc:Choice Requires="x14">
            <control shapeId="1226" r:id="rId110" name="Option Button 202">
              <controlPr defaultSize="0" autoFill="0" autoLine="0" autoPict="0">
                <anchor moveWithCells="1">
                  <from>
                    <xdr:col>10</xdr:col>
                    <xdr:colOff>171450</xdr:colOff>
                    <xdr:row>9</xdr:row>
                    <xdr:rowOff>1314450</xdr:rowOff>
                  </from>
                  <to>
                    <xdr:col>11</xdr:col>
                    <xdr:colOff>514350</xdr:colOff>
                    <xdr:row>9</xdr:row>
                    <xdr:rowOff>1562100</xdr:rowOff>
                  </to>
                </anchor>
              </controlPr>
            </control>
          </mc:Choice>
        </mc:AlternateContent>
        <mc:AlternateContent xmlns:mc="http://schemas.openxmlformats.org/markup-compatibility/2006">
          <mc:Choice Requires="x14">
            <control shapeId="1227" r:id="rId111" name="Option Button 203">
              <controlPr defaultSize="0" autoFill="0" autoLine="0" autoPict="0">
                <anchor moveWithCells="1">
                  <from>
                    <xdr:col>10</xdr:col>
                    <xdr:colOff>171450</xdr:colOff>
                    <xdr:row>9</xdr:row>
                    <xdr:rowOff>1533525</xdr:rowOff>
                  </from>
                  <to>
                    <xdr:col>12</xdr:col>
                    <xdr:colOff>542925</xdr:colOff>
                    <xdr:row>9</xdr:row>
                    <xdr:rowOff>1771650</xdr:rowOff>
                  </to>
                </anchor>
              </controlPr>
            </control>
          </mc:Choice>
        </mc:AlternateContent>
        <mc:AlternateContent xmlns:mc="http://schemas.openxmlformats.org/markup-compatibility/2006">
          <mc:Choice Requires="x14">
            <control shapeId="1228" r:id="rId112" name="Option Button 204">
              <controlPr defaultSize="0" autoFill="0" autoLine="0" autoPict="0">
                <anchor moveWithCells="1">
                  <from>
                    <xdr:col>10</xdr:col>
                    <xdr:colOff>171450</xdr:colOff>
                    <xdr:row>9</xdr:row>
                    <xdr:rowOff>1800225</xdr:rowOff>
                  </from>
                  <to>
                    <xdr:col>12</xdr:col>
                    <xdr:colOff>9525</xdr:colOff>
                    <xdr:row>9</xdr:row>
                    <xdr:rowOff>2038350</xdr:rowOff>
                  </to>
                </anchor>
              </controlPr>
            </control>
          </mc:Choice>
        </mc:AlternateContent>
        <mc:AlternateContent xmlns:mc="http://schemas.openxmlformats.org/markup-compatibility/2006">
          <mc:Choice Requires="x14">
            <control shapeId="1230" r:id="rId113" name="Option Button 206">
              <controlPr defaultSize="0" autoFill="0" autoLine="0" autoPict="0">
                <anchor moveWithCells="1">
                  <from>
                    <xdr:col>12</xdr:col>
                    <xdr:colOff>123825</xdr:colOff>
                    <xdr:row>9</xdr:row>
                    <xdr:rowOff>85725</xdr:rowOff>
                  </from>
                  <to>
                    <xdr:col>14</xdr:col>
                    <xdr:colOff>542925</xdr:colOff>
                    <xdr:row>9</xdr:row>
                    <xdr:rowOff>333375</xdr:rowOff>
                  </to>
                </anchor>
              </controlPr>
            </control>
          </mc:Choice>
        </mc:AlternateContent>
        <mc:AlternateContent xmlns:mc="http://schemas.openxmlformats.org/markup-compatibility/2006">
          <mc:Choice Requires="x14">
            <control shapeId="1231" r:id="rId114" name="Option Button 207">
              <controlPr defaultSize="0" autoFill="0" autoLine="0" autoPict="0">
                <anchor moveWithCells="1">
                  <from>
                    <xdr:col>12</xdr:col>
                    <xdr:colOff>123825</xdr:colOff>
                    <xdr:row>9</xdr:row>
                    <xdr:rowOff>323850</xdr:rowOff>
                  </from>
                  <to>
                    <xdr:col>14</xdr:col>
                    <xdr:colOff>533400</xdr:colOff>
                    <xdr:row>9</xdr:row>
                    <xdr:rowOff>571500</xdr:rowOff>
                  </to>
                </anchor>
              </controlPr>
            </control>
          </mc:Choice>
        </mc:AlternateContent>
        <mc:AlternateContent xmlns:mc="http://schemas.openxmlformats.org/markup-compatibility/2006">
          <mc:Choice Requires="x14">
            <control shapeId="1232" r:id="rId115" name="Option Button 208">
              <controlPr defaultSize="0" autoFill="0" autoLine="0" autoPict="0">
                <anchor moveWithCells="1">
                  <from>
                    <xdr:col>12</xdr:col>
                    <xdr:colOff>123825</xdr:colOff>
                    <xdr:row>9</xdr:row>
                    <xdr:rowOff>561975</xdr:rowOff>
                  </from>
                  <to>
                    <xdr:col>14</xdr:col>
                    <xdr:colOff>342900</xdr:colOff>
                    <xdr:row>9</xdr:row>
                    <xdr:rowOff>809625</xdr:rowOff>
                  </to>
                </anchor>
              </controlPr>
            </control>
          </mc:Choice>
        </mc:AlternateContent>
        <mc:AlternateContent xmlns:mc="http://schemas.openxmlformats.org/markup-compatibility/2006">
          <mc:Choice Requires="x14">
            <control shapeId="1233" r:id="rId116" name="Option Button 209">
              <controlPr defaultSize="0" autoFill="0" autoLine="0" autoPict="0">
                <anchor moveWithCells="1">
                  <from>
                    <xdr:col>12</xdr:col>
                    <xdr:colOff>123825</xdr:colOff>
                    <xdr:row>9</xdr:row>
                    <xdr:rowOff>800100</xdr:rowOff>
                  </from>
                  <to>
                    <xdr:col>13</xdr:col>
                    <xdr:colOff>571500</xdr:colOff>
                    <xdr:row>9</xdr:row>
                    <xdr:rowOff>1047750</xdr:rowOff>
                  </to>
                </anchor>
              </controlPr>
            </control>
          </mc:Choice>
        </mc:AlternateContent>
        <mc:AlternateContent xmlns:mc="http://schemas.openxmlformats.org/markup-compatibility/2006">
          <mc:Choice Requires="x14">
            <control shapeId="1235" r:id="rId117" name="Option Button 211">
              <controlPr defaultSize="0" autoFill="0" autoLine="0" autoPict="0">
                <anchor moveWithCells="1">
                  <from>
                    <xdr:col>12</xdr:col>
                    <xdr:colOff>123825</xdr:colOff>
                    <xdr:row>9</xdr:row>
                    <xdr:rowOff>1038225</xdr:rowOff>
                  </from>
                  <to>
                    <xdr:col>14</xdr:col>
                    <xdr:colOff>9525</xdr:colOff>
                    <xdr:row>9</xdr:row>
                    <xdr:rowOff>1285875</xdr:rowOff>
                  </to>
                </anchor>
              </controlPr>
            </control>
          </mc:Choice>
        </mc:AlternateContent>
        <mc:AlternateContent xmlns:mc="http://schemas.openxmlformats.org/markup-compatibility/2006">
          <mc:Choice Requires="x14">
            <control shapeId="1236" r:id="rId118" name="Option Button 212">
              <controlPr defaultSize="0" autoFill="0" autoLine="0" autoPict="0">
                <anchor moveWithCells="1">
                  <from>
                    <xdr:col>12</xdr:col>
                    <xdr:colOff>123825</xdr:colOff>
                    <xdr:row>9</xdr:row>
                    <xdr:rowOff>1276350</xdr:rowOff>
                  </from>
                  <to>
                    <xdr:col>13</xdr:col>
                    <xdr:colOff>133350</xdr:colOff>
                    <xdr:row>9</xdr:row>
                    <xdr:rowOff>1524000</xdr:rowOff>
                  </to>
                </anchor>
              </controlPr>
            </control>
          </mc:Choice>
        </mc:AlternateContent>
        <mc:AlternateContent xmlns:mc="http://schemas.openxmlformats.org/markup-compatibility/2006">
          <mc:Choice Requires="x14">
            <control shapeId="1247" r:id="rId119" name="Group Box 223">
              <controlPr defaultSize="0" autoFill="0" autoPict="0">
                <anchor moveWithCells="1">
                  <from>
                    <xdr:col>2</xdr:col>
                    <xdr:colOff>1562100</xdr:colOff>
                    <xdr:row>9</xdr:row>
                    <xdr:rowOff>9525</xdr:rowOff>
                  </from>
                  <to>
                    <xdr:col>15</xdr:col>
                    <xdr:colOff>9525</xdr:colOff>
                    <xdr:row>9</xdr:row>
                    <xdr:rowOff>2352675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7" id="{6388B8C8-B96C-40D5-821A-B2EFDAA7D93F}">
            <xm:f>データ整理!$N$2=0</xm:f>
            <x14:dxf>
              <fill>
                <patternFill>
                  <bgColor rgb="FFFFFF00"/>
                </patternFill>
              </fill>
              <border>
                <vertical/>
                <horizontal/>
              </border>
            </x14:dxf>
          </x14:cfRule>
          <xm:sqref>G4</xm:sqref>
        </x14:conditionalFormatting>
        <x14:conditionalFormatting xmlns:xm="http://schemas.microsoft.com/office/excel/2006/main">
          <x14:cfRule type="expression" priority="76" id="{F1875C7C-800D-4D8A-9832-E37C54496201}">
            <xm:f>データ整理!$N$2=0</xm:f>
            <x14:dxf>
              <fill>
                <patternFill>
                  <bgColor rgb="FFFFFF00"/>
                </patternFill>
              </fill>
              <border>
                <vertical/>
                <horizontal/>
              </border>
            </x14:dxf>
          </x14:cfRule>
          <xm:sqref>E4:F4</xm:sqref>
        </x14:conditionalFormatting>
        <x14:conditionalFormatting xmlns:xm="http://schemas.microsoft.com/office/excel/2006/main">
          <x14:cfRule type="expression" priority="75" id="{E57082A5-5AF1-494F-816E-A5AF99DB3663}">
            <xm:f>データ整理!$N$2=0</xm:f>
            <x14:dxf>
              <fill>
                <patternFill>
                  <bgColor rgb="FFFFFF00"/>
                </patternFill>
              </fill>
            </x14:dxf>
          </x14:cfRule>
          <xm:sqref>D4</xm:sqref>
        </x14:conditionalFormatting>
        <x14:conditionalFormatting xmlns:xm="http://schemas.microsoft.com/office/excel/2006/main">
          <x14:cfRule type="expression" priority="74" id="{CF61156B-6232-464D-A373-79D87E819973}">
            <xm:f>集計入力用!$D$6=0</xm:f>
            <x14:dxf>
              <fill>
                <patternFill>
                  <bgColor rgb="FFFFFF00"/>
                </patternFill>
              </fill>
              <border>
                <vertical/>
                <horizontal/>
              </border>
            </x14:dxf>
          </x14:cfRule>
          <xm:sqref>O6</xm:sqref>
        </x14:conditionalFormatting>
        <x14:conditionalFormatting xmlns:xm="http://schemas.microsoft.com/office/excel/2006/main">
          <x14:cfRule type="expression" priority="73" id="{663E05AD-C16F-4BDF-8717-5C1E3D26D852}">
            <xm:f>集計入力用!$D$6=0</xm:f>
            <x14:dxf>
              <fill>
                <patternFill>
                  <bgColor rgb="FFFFFF00"/>
                </patternFill>
              </fill>
              <border>
                <vertical/>
                <horizontal/>
              </border>
            </x14:dxf>
          </x14:cfRule>
          <xm:sqref>E6:N6</xm:sqref>
        </x14:conditionalFormatting>
        <x14:conditionalFormatting xmlns:xm="http://schemas.microsoft.com/office/excel/2006/main">
          <x14:cfRule type="expression" priority="72" id="{FAD12C55-0240-46F9-825E-0BF4FE54A7CD}">
            <xm:f>集計入力用!$D$6=0</xm:f>
            <x14:dxf>
              <fill>
                <patternFill>
                  <bgColor rgb="FFFFFF00"/>
                </patternFill>
              </fill>
              <border>
                <vertical/>
                <horizontal/>
              </border>
            </x14:dxf>
          </x14:cfRule>
          <xm:sqref>D6</xm:sqref>
        </x14:conditionalFormatting>
        <x14:conditionalFormatting xmlns:xm="http://schemas.microsoft.com/office/excel/2006/main">
          <x14:cfRule type="expression" priority="71" id="{C3884AB1-CBA9-4FEE-A87D-9C08D4F23D7A}">
            <xm:f>集計入力用!$D$6=4</xm:f>
            <x14:dxf>
              <fill>
                <patternFill>
                  <bgColor rgb="FFFFFF00"/>
                </patternFill>
              </fill>
              <border>
                <vertical/>
                <horizontal/>
              </border>
            </x14:dxf>
          </x14:cfRule>
          <xm:sqref>M6:N6</xm:sqref>
        </x14:conditionalFormatting>
        <x14:conditionalFormatting xmlns:xm="http://schemas.microsoft.com/office/excel/2006/main">
          <x14:cfRule type="expression" priority="70" id="{301D9EB2-497F-408D-9447-99848F25F09D}">
            <xm:f>AND($E$7="",集計入力用!$D$6=3)</xm:f>
            <x14:dxf>
              <fill>
                <patternFill>
                  <bgColor rgb="FFFFFF00"/>
                </patternFill>
              </fill>
              <border>
                <vertical/>
                <horizontal/>
              </border>
            </x14:dxf>
          </x14:cfRule>
          <xm:sqref>E7</xm:sqref>
        </x14:conditionalFormatting>
        <x14:conditionalFormatting xmlns:xm="http://schemas.microsoft.com/office/excel/2006/main">
          <x14:cfRule type="expression" priority="69" id="{56E0D3DB-0502-493E-91F7-D548CA51DE1C}">
            <xm:f>AND($G$7="",集計入力用!$D$6=3)</xm:f>
            <x14:dxf>
              <fill>
                <patternFill>
                  <bgColor rgb="FFFFFF00"/>
                </patternFill>
              </fill>
              <border>
                <vertical/>
                <horizontal/>
              </border>
            </x14:dxf>
          </x14:cfRule>
          <xm:sqref>G7</xm:sqref>
        </x14:conditionalFormatting>
        <x14:conditionalFormatting xmlns:xm="http://schemas.microsoft.com/office/excel/2006/main">
          <x14:cfRule type="expression" priority="68" id="{566CEE67-1B67-4521-8DA3-67E3AEF31E90}">
            <xm:f>AND($I$7="",集計入力用!$D$6=3)</xm:f>
            <x14:dxf>
              <fill>
                <patternFill>
                  <bgColor rgb="FFFFFF00"/>
                </patternFill>
              </fill>
              <border>
                <vertical/>
                <horizontal/>
              </border>
            </x14:dxf>
          </x14:cfRule>
          <xm:sqref>I7</xm:sqref>
        </x14:conditionalFormatting>
        <x14:conditionalFormatting xmlns:xm="http://schemas.microsoft.com/office/excel/2006/main">
          <x14:cfRule type="expression" priority="60" id="{D25CE459-7756-40B8-9BE1-A15BFC0CCB37}">
            <xm:f>データ整理!$J$2=0</xm:f>
            <x14:dxf>
              <fill>
                <patternFill>
                  <bgColor rgb="FFFFFF00"/>
                </patternFill>
              </fill>
              <border>
                <vertical/>
                <horizontal/>
              </border>
            </x14:dxf>
          </x14:cfRule>
          <xm:sqref>L13</xm:sqref>
        </x14:conditionalFormatting>
        <x14:conditionalFormatting xmlns:xm="http://schemas.microsoft.com/office/excel/2006/main">
          <x14:cfRule type="expression" priority="59" id="{C87492DE-4AC9-4922-9884-6CFD2D9C5C90}">
            <xm:f>データ整理!$J$2=0</xm:f>
            <x14:dxf>
              <fill>
                <patternFill>
                  <bgColor rgb="FFFFFF00"/>
                </patternFill>
              </fill>
              <border>
                <vertical/>
                <horizontal/>
              </border>
            </x14:dxf>
          </x14:cfRule>
          <xm:sqref>O13</xm:sqref>
        </x14:conditionalFormatting>
        <x14:conditionalFormatting xmlns:xm="http://schemas.microsoft.com/office/excel/2006/main">
          <x14:cfRule type="expression" priority="58" id="{61D38934-76D3-48DE-8EB2-E38EB9D2767A}">
            <xm:f>データ整理!$J$2=0</xm:f>
            <x14:dxf>
              <fill>
                <patternFill>
                  <bgColor rgb="FFFFFF00"/>
                </patternFill>
              </fill>
              <border>
                <vertical/>
                <horizontal/>
              </border>
            </x14:dxf>
          </x14:cfRule>
          <xm:sqref>M13:N13</xm:sqref>
        </x14:conditionalFormatting>
        <x14:conditionalFormatting xmlns:xm="http://schemas.microsoft.com/office/excel/2006/main">
          <x14:cfRule type="expression" priority="52" id="{0F31BE96-094B-432F-846B-55A10EE9AD4C}">
            <xm:f>データ整理!$K$2=0</xm:f>
            <x14:dxf>
              <fill>
                <patternFill>
                  <bgColor rgb="FFFFFF00"/>
                </patternFill>
              </fill>
            </x14:dxf>
          </x14:cfRule>
          <xm:sqref>D15:O15</xm:sqref>
        </x14:conditionalFormatting>
        <x14:conditionalFormatting xmlns:xm="http://schemas.microsoft.com/office/excel/2006/main">
          <x14:cfRule type="expression" priority="51" id="{246F4CD2-DF4C-4B83-9116-48477B29AE98}">
            <xm:f>AND($I$15="",データ整理!$K$2=2)</xm:f>
            <x14:dxf>
              <fill>
                <patternFill>
                  <bgColor rgb="FFFFFF00"/>
                </patternFill>
              </fill>
            </x14:dxf>
          </x14:cfRule>
          <xm:sqref>I15:N15</xm:sqref>
        </x14:conditionalFormatting>
        <x14:conditionalFormatting xmlns:xm="http://schemas.microsoft.com/office/excel/2006/main">
          <x14:cfRule type="expression" priority="50" id="{F9E95331-85E1-4760-A7EA-0B179FB36A7E}">
            <xm:f>データ整理!$L$2=0</xm:f>
            <x14:dxf>
              <fill>
                <patternFill>
                  <bgColor rgb="FFFFFF00"/>
                </patternFill>
              </fill>
            </x14:dxf>
          </x14:cfRule>
          <xm:sqref>G16:O17</xm:sqref>
        </x14:conditionalFormatting>
        <x14:conditionalFormatting xmlns:xm="http://schemas.microsoft.com/office/excel/2006/main">
          <x14:cfRule type="expression" priority="49" id="{43B5D139-C924-48FA-B2D5-773CF5E4CA15}">
            <xm:f>データ整理!$M$2=0</xm:f>
            <x14:dxf>
              <fill>
                <patternFill>
                  <bgColor rgb="FFFFFF00"/>
                </patternFill>
              </fill>
            </x14:dxf>
          </x14:cfRule>
          <xm:sqref>G18:O19</xm:sqref>
        </x14:conditionalFormatting>
        <x14:conditionalFormatting xmlns:xm="http://schemas.microsoft.com/office/excel/2006/main">
          <x14:cfRule type="expression" priority="43" id="{D14D53C3-23EB-4333-9A53-F5D011DB993B}">
            <xm:f>集計入力用!$B$9=0</xm:f>
            <x14:dxf>
              <fill>
                <patternFill>
                  <bgColor rgb="FFFFFF00"/>
                </patternFill>
              </fill>
            </x14:dxf>
          </x14:cfRule>
          <xm:sqref>D21:O23</xm:sqref>
        </x14:conditionalFormatting>
        <x14:conditionalFormatting xmlns:xm="http://schemas.microsoft.com/office/excel/2006/main">
          <x14:cfRule type="expression" priority="42" id="{65CC258F-A20B-4911-8E21-3E5E892A04A4}">
            <xm:f>AND(集計入力用!$B$9=6,$I$23="")</xm:f>
            <x14:dxf>
              <fill>
                <patternFill>
                  <bgColor rgb="FFFFFF00"/>
                </patternFill>
              </fill>
            </x14:dxf>
          </x14:cfRule>
          <xm:sqref>I23:J23</xm:sqref>
        </x14:conditionalFormatting>
        <x14:conditionalFormatting xmlns:xm="http://schemas.microsoft.com/office/excel/2006/main">
          <x14:cfRule type="expression" priority="41" id="{3ED2F5D3-FDDC-4C54-B7F7-6B4BAC4D148F}">
            <xm:f>集計入力用!$B$5=0</xm:f>
            <x14:dxf>
              <fill>
                <patternFill>
                  <bgColor rgb="FFFFFF00"/>
                </patternFill>
              </fill>
            </x14:dxf>
          </x14:cfRule>
          <xm:sqref>D24:O26</xm:sqref>
        </x14:conditionalFormatting>
        <x14:conditionalFormatting xmlns:xm="http://schemas.microsoft.com/office/excel/2006/main">
          <x14:cfRule type="expression" priority="40" id="{0DB69264-93AD-4C68-B09E-123157C93405}">
            <xm:f>AND(集計入力用!$B$5=12,$N$26="")</xm:f>
            <x14:dxf>
              <fill>
                <patternFill>
                  <bgColor rgb="FFFFFF00"/>
                </patternFill>
              </fill>
            </x14:dxf>
          </x14:cfRule>
          <xm:sqref>N26</xm:sqref>
        </x14:conditionalFormatting>
        <x14:conditionalFormatting xmlns:xm="http://schemas.microsoft.com/office/excel/2006/main">
          <x14:cfRule type="expression" priority="36" id="{6E08E05A-DFC4-4B0F-A6A2-33BDA2AEDF13}">
            <xm:f>COUNTIF(点検用!$E$29:$H$29,"FALSE")=4</xm:f>
            <x14:dxf>
              <fill>
                <patternFill>
                  <bgColor rgb="FFFFFF00"/>
                </patternFill>
              </fill>
            </x14:dxf>
          </x14:cfRule>
          <xm:sqref>D34:O34</xm:sqref>
        </x14:conditionalFormatting>
        <x14:conditionalFormatting xmlns:xm="http://schemas.microsoft.com/office/excel/2006/main">
          <x14:cfRule type="expression" priority="35" id="{0B710607-118F-41E4-A60C-F6E728F08175}">
            <xm:f>点検用!$C$31=1</xm:f>
            <x14:dxf>
              <fill>
                <patternFill>
                  <bgColor rgb="FFFFFF00"/>
                </patternFill>
              </fill>
            </x14:dxf>
          </x14:cfRule>
          <xm:sqref>F35:I35</xm:sqref>
        </x14:conditionalFormatting>
        <x14:conditionalFormatting xmlns:xm="http://schemas.microsoft.com/office/excel/2006/main">
          <x14:cfRule type="expression" priority="34" id="{417F0FD6-06F0-401D-954D-220B2756D577}">
            <xm:f>点検用!$C$32=1</xm:f>
            <x14:dxf>
              <fill>
                <patternFill>
                  <bgColor rgb="FFFFFF00"/>
                </patternFill>
              </fill>
            </x14:dxf>
          </x14:cfRule>
          <xm:sqref>L35:O35</xm:sqref>
        </x14:conditionalFormatting>
        <x14:conditionalFormatting xmlns:xm="http://schemas.microsoft.com/office/excel/2006/main">
          <x14:cfRule type="expression" priority="33" id="{EBA98093-579E-4AFF-B846-D1D9A8908A0F}">
            <xm:f>点検用!$C$33=1</xm:f>
            <x14:dxf>
              <fill>
                <patternFill>
                  <bgColor rgb="FFFFFF00"/>
                </patternFill>
              </fill>
            </x14:dxf>
          </x14:cfRule>
          <xm:sqref>D36:O36</xm:sqref>
        </x14:conditionalFormatting>
        <x14:conditionalFormatting xmlns:xm="http://schemas.microsoft.com/office/excel/2006/main">
          <x14:cfRule type="expression" priority="32" id="{AAC90268-4E65-45BB-80AF-1C8AAF49C211}">
            <xm:f>点検用!$C$34=1</xm:f>
            <x14:dxf>
              <fill>
                <patternFill>
                  <bgColor rgb="FFFFFF00"/>
                </patternFill>
              </fill>
            </x14:dxf>
          </x14:cfRule>
          <xm:sqref>D37:O38</xm:sqref>
        </x14:conditionalFormatting>
        <x14:conditionalFormatting xmlns:xm="http://schemas.microsoft.com/office/excel/2006/main">
          <x14:cfRule type="expression" priority="31" id="{9329A0FA-9C4A-423A-AE2E-952A52FCAE06}">
            <xm:f>AND(集計入力用!$B$6=5,$K$37="")</xm:f>
            <x14:dxf>
              <fill>
                <patternFill>
                  <bgColor rgb="FFFFFF00"/>
                </patternFill>
              </fill>
            </x14:dxf>
          </x14:cfRule>
          <xm:sqref>K37</xm:sqref>
        </x14:conditionalFormatting>
        <x14:conditionalFormatting xmlns:xm="http://schemas.microsoft.com/office/excel/2006/main">
          <x14:cfRule type="expression" priority="30" id="{F3AD2AFC-6510-4A66-A261-EC3DC9031A7F}">
            <xm:f>AND(集計入力用!$B$6=6,$K$38="")</xm:f>
            <x14:dxf>
              <fill>
                <patternFill>
                  <bgColor rgb="FFFFFF00"/>
                </patternFill>
              </fill>
            </x14:dxf>
          </x14:cfRule>
          <xm:sqref>K38</xm:sqref>
        </x14:conditionalFormatting>
        <x14:conditionalFormatting xmlns:xm="http://schemas.microsoft.com/office/excel/2006/main">
          <x14:cfRule type="expression" priority="29" id="{4E075F83-C053-4BB9-A4C3-09BAEA428A30}">
            <xm:f>AND(集計入力用!$B$6=8,$N$38="")</xm:f>
            <x14:dxf>
              <fill>
                <patternFill>
                  <bgColor rgb="FFFFFF00"/>
                </patternFill>
              </fill>
            </x14:dxf>
          </x14:cfRule>
          <xm:sqref>N38</xm:sqref>
        </x14:conditionalFormatting>
        <x14:conditionalFormatting xmlns:xm="http://schemas.microsoft.com/office/excel/2006/main">
          <x14:cfRule type="expression" priority="26" id="{C371B23A-E81E-4DD0-B6A5-912C180EEDD6}">
            <xm:f>COUNTIF(点検用!$E$39:$G$39,"TRUE")=0</xm:f>
            <x14:dxf>
              <fill>
                <patternFill>
                  <bgColor rgb="FFFFFF00"/>
                </patternFill>
              </fill>
            </x14:dxf>
          </x14:cfRule>
          <xm:sqref>F41:O41</xm:sqref>
        </x14:conditionalFormatting>
        <x14:conditionalFormatting xmlns:xm="http://schemas.microsoft.com/office/excel/2006/main">
          <x14:cfRule type="expression" priority="25" id="{C1F190D8-2EA5-4D2D-9C1E-113822299DE1}">
            <xm:f>AND(点検用!$G$39=TRUE,$M$41="")</xm:f>
            <x14:dxf>
              <fill>
                <patternFill>
                  <bgColor rgb="FFFFFF00"/>
                </patternFill>
              </fill>
            </x14:dxf>
          </x14:cfRule>
          <xm:sqref>M41:N41</xm:sqref>
        </x14:conditionalFormatting>
        <x14:conditionalFormatting xmlns:xm="http://schemas.microsoft.com/office/excel/2006/main">
          <x14:cfRule type="expression" priority="23" id="{ABEC67C7-12AD-49AB-B02E-E07C94799C7F}">
            <xm:f>AND($G$42="",COUNTIF(点検用!$E$39:$G$39,"TRUE")&gt;=1)</xm:f>
            <x14:dxf>
              <fill>
                <patternFill>
                  <bgColor rgb="FFFFFF00"/>
                </patternFill>
              </fill>
            </x14:dxf>
          </x14:cfRule>
          <xm:sqref>G42</xm:sqref>
        </x14:conditionalFormatting>
        <x14:conditionalFormatting xmlns:xm="http://schemas.microsoft.com/office/excel/2006/main">
          <x14:cfRule type="expression" priority="22" id="{61E4E416-D9F8-4D20-9232-BC358D643227}">
            <xm:f>AND($I$42="",COUNTIF(点検用!$E$39:$G$39,"TRUE")&gt;=1)</xm:f>
            <x14:dxf>
              <fill>
                <patternFill>
                  <bgColor rgb="FFFFFF00"/>
                </patternFill>
              </fill>
            </x14:dxf>
          </x14:cfRule>
          <xm:sqref>I42</xm:sqref>
        </x14:conditionalFormatting>
        <x14:conditionalFormatting xmlns:xm="http://schemas.microsoft.com/office/excel/2006/main">
          <x14:cfRule type="expression" priority="21" id="{9A9915DE-DE99-4D47-BA46-D262B05900DF}">
            <xm:f>AND($K$42="",COUNTIF(点検用!$E$39:$G$39,"TRUE")&gt;=1)</xm:f>
            <x14:dxf>
              <fill>
                <patternFill>
                  <bgColor rgb="FFFFFF00"/>
                </patternFill>
              </fill>
            </x14:dxf>
          </x14:cfRule>
          <xm:sqref>K42</xm:sqref>
        </x14:conditionalFormatting>
        <x14:conditionalFormatting xmlns:xm="http://schemas.microsoft.com/office/excel/2006/main">
          <x14:cfRule type="expression" priority="20" id="{496E407C-1256-489A-B943-3B020EA89EF3}">
            <xm:f>COUNTIF(点検用!$E$42:$H$43,"TRUE")=0</xm:f>
            <x14:dxf>
              <fill>
                <patternFill>
                  <bgColor theme="7" tint="0.79998168889431442"/>
                </patternFill>
              </fill>
            </x14:dxf>
          </x14:cfRule>
          <xm:sqref>D43:O44</xm:sqref>
        </x14:conditionalFormatting>
        <x14:conditionalFormatting xmlns:xm="http://schemas.microsoft.com/office/excel/2006/main">
          <x14:cfRule type="expression" priority="19" id="{C38D81BB-D4EB-457C-8E84-F4E5BDAEEC44}">
            <xm:f>AND(点検用!$E$42=TRUE,$F$44="")</xm:f>
            <x14:dxf>
              <fill>
                <patternFill>
                  <bgColor rgb="FFFFFF00"/>
                </patternFill>
              </fill>
            </x14:dxf>
          </x14:cfRule>
          <xm:sqref>F44</xm:sqref>
        </x14:conditionalFormatting>
        <x14:conditionalFormatting xmlns:xm="http://schemas.microsoft.com/office/excel/2006/main">
          <x14:cfRule type="expression" priority="18" id="{DEB413DD-AF5F-4F0D-B459-955F17DCF142}">
            <xm:f>AND($I$44="",点検用!$F$42=TRUE)</xm:f>
            <x14:dxf>
              <fill>
                <patternFill>
                  <bgColor rgb="FFFFFF00"/>
                </patternFill>
              </fill>
            </x14:dxf>
          </x14:cfRule>
          <xm:sqref>I44</xm:sqref>
        </x14:conditionalFormatting>
        <x14:conditionalFormatting xmlns:xm="http://schemas.microsoft.com/office/excel/2006/main">
          <x14:cfRule type="expression" priority="17" id="{6E60FDD1-AD30-4A4F-B97A-2AD7850532A2}">
            <xm:f>AND($N$44="",点検用!$G$42=TRUE)</xm:f>
            <x14:dxf>
              <fill>
                <patternFill>
                  <bgColor rgb="FFFFFF00"/>
                </patternFill>
              </fill>
            </x14:dxf>
          </x14:cfRule>
          <xm:sqref>N44</xm:sqref>
        </x14:conditionalFormatting>
        <x14:conditionalFormatting xmlns:xm="http://schemas.microsoft.com/office/excel/2006/main">
          <x14:cfRule type="expression" priority="8" id="{4B493428-48D9-4901-BFE7-40C2A049D45B}">
            <xm:f>SUM(点検用!$C$2:$C$45)&gt;0</xm:f>
            <x14:dxf>
              <font>
                <b val="0"/>
                <i val="0"/>
              </font>
              <border>
                <left style="thin">
                  <color rgb="FFFF0000"/>
                </left>
                <right style="thin">
                  <color rgb="FFFF0000"/>
                </right>
                <top style="thin">
                  <color rgb="FFFF0000"/>
                </top>
                <bottom style="thin">
                  <color rgb="FFFF0000"/>
                </bottom>
                <vertical/>
                <horizontal/>
              </border>
            </x14:dxf>
          </x14:cfRule>
          <xm:sqref>O2:P2</xm:sqref>
        </x14:conditionalFormatting>
        <x14:conditionalFormatting xmlns:xm="http://schemas.microsoft.com/office/excel/2006/main">
          <x14:cfRule type="expression" priority="5" id="{820194BD-4368-427D-9546-2EA7DDEA6C7E}">
            <xm:f>AND(点検用!$C$26=0,COUNTA($C$29)=1)</xm:f>
            <x14:dxf>
              <fill>
                <patternFill>
                  <bgColor theme="0"/>
                </patternFill>
              </fill>
            </x14:dxf>
          </x14:cfRule>
          <x14:cfRule type="expression" priority="7" id="{9E6C51F8-3EB2-4C97-A0CE-D9D36B52E36A}">
            <xm:f>点検用!$C$26=1</xm:f>
            <x14:dxf>
              <fill>
                <patternFill>
                  <bgColor rgb="FFFFFF00"/>
                </patternFill>
              </fill>
            </x14:dxf>
          </x14:cfRule>
          <xm:sqref>C29</xm:sqref>
        </x14:conditionalFormatting>
        <x14:conditionalFormatting xmlns:xm="http://schemas.microsoft.com/office/excel/2006/main">
          <x14:cfRule type="expression" priority="4" id="{105ED27E-BF17-4D5A-B5E8-0A8726DF404E}">
            <xm:f>AND(点検用!$C$27=0,COUNTA($C$31)=1)</xm:f>
            <x14:dxf>
              <fill>
                <patternFill>
                  <bgColor theme="0"/>
                </patternFill>
              </fill>
            </x14:dxf>
          </x14:cfRule>
          <x14:cfRule type="expression" priority="6" id="{C7DC7B53-7DD1-4D17-938E-6D3D071FB7F3}">
            <xm:f>点検用!$C$27=1</xm:f>
            <x14:dxf>
              <fill>
                <patternFill>
                  <bgColor rgb="FFFFFF00"/>
                </patternFill>
              </fill>
            </x14:dxf>
          </x14:cfRule>
          <xm:sqref>C31</xm:sqref>
        </x14:conditionalFormatting>
        <x14:conditionalFormatting xmlns:xm="http://schemas.microsoft.com/office/excel/2006/main">
          <x14:cfRule type="expression" priority="3" id="{5C71C60C-1793-47AE-8986-CE587BC9FDDF}">
            <xm:f>集計入力用!$B$3=0</xm:f>
            <x14:dxf>
              <fill>
                <patternFill>
                  <bgColor rgb="FFFFFF00"/>
                </patternFill>
              </fill>
            </x14:dxf>
          </x14:cfRule>
          <xm:sqref>D10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38"/>
  <sheetViews>
    <sheetView showGridLines="0" topLeftCell="E1" zoomScaleNormal="100" workbookViewId="0">
      <selection activeCell="N2" sqref="N2"/>
    </sheetView>
  </sheetViews>
  <sheetFormatPr defaultRowHeight="13.5"/>
  <cols>
    <col min="1" max="1" width="9" style="64"/>
    <col min="2" max="2" width="31.125" style="64" customWidth="1"/>
    <col min="3" max="3" width="10.875" style="64" customWidth="1"/>
    <col min="4" max="4" width="25" style="65" bestFit="1" customWidth="1"/>
    <col min="5" max="5" width="9" style="64"/>
    <col min="6" max="6" width="12.5" style="64" customWidth="1"/>
    <col min="7" max="14" width="9" style="64"/>
    <col min="15" max="15" width="7.875" style="64" customWidth="1"/>
    <col min="16" max="16" width="11.75" style="64" customWidth="1"/>
    <col min="17" max="17" width="7.875" style="64" customWidth="1"/>
    <col min="18" max="18" width="10.875" style="64" customWidth="1"/>
    <col min="19" max="19" width="7.875" style="64" customWidth="1"/>
    <col min="20" max="20" width="10.875" style="64" customWidth="1"/>
    <col min="21" max="21" width="9" style="64" customWidth="1"/>
    <col min="22" max="22" width="12.125" style="64" customWidth="1"/>
    <col min="23" max="23" width="10.875" style="64" customWidth="1"/>
    <col min="24" max="25" width="8.75" style="64"/>
    <col min="26" max="16384" width="9" style="64"/>
  </cols>
  <sheetData>
    <row r="1" spans="1:27">
      <c r="B1" s="64" t="s">
        <v>97</v>
      </c>
      <c r="C1" s="64" t="s">
        <v>98</v>
      </c>
      <c r="D1" s="65" t="s">
        <v>180</v>
      </c>
      <c r="E1" s="64" t="s">
        <v>99</v>
      </c>
      <c r="F1" s="64" t="s">
        <v>100</v>
      </c>
      <c r="G1" s="64" t="s">
        <v>101</v>
      </c>
      <c r="H1" s="64" t="s">
        <v>181</v>
      </c>
      <c r="J1" s="64" t="s">
        <v>204</v>
      </c>
      <c r="K1" s="64" t="s">
        <v>209</v>
      </c>
      <c r="L1" s="64" t="s">
        <v>210</v>
      </c>
      <c r="M1" s="64" t="s">
        <v>211</v>
      </c>
      <c r="N1" s="64" t="s">
        <v>243</v>
      </c>
    </row>
    <row r="2" spans="1:27" ht="30.75" customHeight="1">
      <c r="A2" s="66">
        <v>0</v>
      </c>
      <c r="B2" s="88" t="s">
        <v>102</v>
      </c>
      <c r="C2" s="64" t="s">
        <v>102</v>
      </c>
      <c r="D2" s="64" t="s">
        <v>102</v>
      </c>
      <c r="E2" s="67" t="s">
        <v>103</v>
      </c>
      <c r="F2" s="67" t="s">
        <v>104</v>
      </c>
      <c r="G2" s="64" t="s">
        <v>105</v>
      </c>
      <c r="H2" s="64" t="s">
        <v>191</v>
      </c>
      <c r="I2" s="64">
        <v>0</v>
      </c>
      <c r="J2" s="64">
        <v>0</v>
      </c>
      <c r="K2" s="64">
        <v>0</v>
      </c>
      <c r="L2" s="64">
        <v>0</v>
      </c>
      <c r="M2" s="64">
        <v>0</v>
      </c>
      <c r="N2" s="64">
        <v>0</v>
      </c>
      <c r="O2" s="65"/>
    </row>
    <row r="3" spans="1:27" ht="30.75" customHeight="1">
      <c r="A3" s="64">
        <v>1</v>
      </c>
      <c r="B3" s="68" t="s">
        <v>129</v>
      </c>
      <c r="C3" s="69" t="s">
        <v>106</v>
      </c>
      <c r="D3" s="70" t="s">
        <v>117</v>
      </c>
      <c r="E3" s="64" t="s">
        <v>108</v>
      </c>
      <c r="F3" s="64" t="s">
        <v>109</v>
      </c>
      <c r="G3" s="64" t="s">
        <v>110</v>
      </c>
      <c r="H3" s="64" t="s">
        <v>182</v>
      </c>
      <c r="I3" s="64">
        <v>1</v>
      </c>
      <c r="O3" s="125"/>
      <c r="P3" s="125"/>
      <c r="Q3" s="125"/>
      <c r="R3" s="125"/>
      <c r="S3" s="125"/>
      <c r="T3" s="125"/>
      <c r="U3" s="125"/>
      <c r="V3" s="125"/>
      <c r="W3" s="125"/>
      <c r="X3" s="125"/>
      <c r="Y3" s="125"/>
      <c r="AA3" s="64" t="str">
        <f>IF(集計入力用!B3=0,"表示","非表示")</f>
        <v>表示</v>
      </c>
    </row>
    <row r="4" spans="1:27" ht="30.75" customHeight="1">
      <c r="A4" s="64">
        <v>2</v>
      </c>
      <c r="B4" s="68" t="s">
        <v>133</v>
      </c>
      <c r="C4" s="71" t="s">
        <v>171</v>
      </c>
      <c r="D4" s="70" t="s">
        <v>107</v>
      </c>
      <c r="E4" s="64" t="s">
        <v>112</v>
      </c>
      <c r="F4" s="64" t="s">
        <v>113</v>
      </c>
      <c r="G4" s="64" t="s">
        <v>114</v>
      </c>
      <c r="H4" s="64" t="s">
        <v>184</v>
      </c>
      <c r="I4" s="64">
        <v>2</v>
      </c>
      <c r="O4" s="126"/>
      <c r="P4" s="126"/>
      <c r="Q4" s="126"/>
      <c r="R4" s="126"/>
      <c r="S4" s="126"/>
      <c r="T4" s="126"/>
      <c r="U4" s="126"/>
      <c r="V4" s="126"/>
      <c r="W4" s="126"/>
      <c r="X4" s="126"/>
      <c r="Y4" s="126"/>
      <c r="Z4" s="65"/>
    </row>
    <row r="5" spans="1:27">
      <c r="A5" s="64">
        <v>3</v>
      </c>
      <c r="B5" s="68" t="s">
        <v>135</v>
      </c>
      <c r="C5" s="72" t="s">
        <v>172</v>
      </c>
      <c r="D5" s="70" t="s">
        <v>123</v>
      </c>
      <c r="E5" s="64" t="s">
        <v>118</v>
      </c>
      <c r="F5" s="64" t="s">
        <v>119</v>
      </c>
      <c r="G5" s="64" t="s">
        <v>104</v>
      </c>
      <c r="H5" s="64" t="s">
        <v>185</v>
      </c>
      <c r="I5" s="64">
        <v>3</v>
      </c>
    </row>
    <row r="6" spans="1:27">
      <c r="A6" s="64">
        <v>4</v>
      </c>
      <c r="B6" s="68" t="s">
        <v>259</v>
      </c>
      <c r="C6" s="71" t="s">
        <v>173</v>
      </c>
      <c r="D6" s="74" t="s">
        <v>130</v>
      </c>
      <c r="E6" s="64" t="s">
        <v>120</v>
      </c>
      <c r="F6" s="64" t="s">
        <v>121</v>
      </c>
      <c r="H6" s="64" t="s">
        <v>183</v>
      </c>
      <c r="I6" s="64">
        <v>4</v>
      </c>
    </row>
    <row r="7" spans="1:27">
      <c r="A7" s="64">
        <v>5</v>
      </c>
      <c r="B7" s="68" t="s">
        <v>260</v>
      </c>
      <c r="C7" s="69" t="s">
        <v>174</v>
      </c>
      <c r="D7" s="70" t="s">
        <v>111</v>
      </c>
      <c r="E7" s="64" t="s">
        <v>124</v>
      </c>
      <c r="H7" s="64" t="s">
        <v>186</v>
      </c>
      <c r="I7" s="64">
        <v>5</v>
      </c>
    </row>
    <row r="8" spans="1:27">
      <c r="A8" s="64">
        <v>6</v>
      </c>
      <c r="B8" s="68" t="s">
        <v>261</v>
      </c>
      <c r="C8" s="75" t="s">
        <v>122</v>
      </c>
      <c r="D8" s="76" t="s">
        <v>116</v>
      </c>
      <c r="E8" s="77"/>
      <c r="H8" s="64" t="s">
        <v>178</v>
      </c>
      <c r="I8" s="64">
        <v>6</v>
      </c>
    </row>
    <row r="9" spans="1:27">
      <c r="A9" s="64">
        <v>7</v>
      </c>
      <c r="B9" s="68" t="s">
        <v>262</v>
      </c>
      <c r="C9" s="69" t="s">
        <v>125</v>
      </c>
      <c r="D9" s="70" t="s">
        <v>179</v>
      </c>
      <c r="E9" s="78"/>
      <c r="H9" s="64" t="s">
        <v>187</v>
      </c>
      <c r="I9" s="64">
        <v>7</v>
      </c>
    </row>
    <row r="10" spans="1:27">
      <c r="A10" s="64">
        <v>8</v>
      </c>
      <c r="B10" s="68" t="s">
        <v>263</v>
      </c>
      <c r="C10" s="71" t="s">
        <v>132</v>
      </c>
      <c r="D10" s="79" t="s">
        <v>127</v>
      </c>
      <c r="E10" s="80"/>
      <c r="H10" s="64" t="s">
        <v>188</v>
      </c>
      <c r="I10" s="64">
        <v>8</v>
      </c>
    </row>
    <row r="11" spans="1:27">
      <c r="A11" s="64">
        <v>9</v>
      </c>
      <c r="B11" s="68" t="s">
        <v>264</v>
      </c>
      <c r="C11" s="76" t="s">
        <v>175</v>
      </c>
      <c r="D11" s="70"/>
      <c r="E11" s="71"/>
      <c r="H11" s="64" t="s">
        <v>189</v>
      </c>
      <c r="I11" s="64">
        <v>9</v>
      </c>
    </row>
    <row r="12" spans="1:27">
      <c r="A12" s="64">
        <v>10</v>
      </c>
      <c r="B12" s="68" t="s">
        <v>126</v>
      </c>
      <c r="C12" s="76" t="s">
        <v>176</v>
      </c>
      <c r="D12" s="70"/>
      <c r="E12" s="71"/>
      <c r="H12" s="64" t="s">
        <v>190</v>
      </c>
      <c r="I12" s="64">
        <v>10</v>
      </c>
    </row>
    <row r="13" spans="1:27">
      <c r="A13" s="64">
        <v>11</v>
      </c>
      <c r="B13" s="73" t="s">
        <v>265</v>
      </c>
      <c r="C13" s="79" t="s">
        <v>177</v>
      </c>
      <c r="D13" s="70"/>
      <c r="I13" s="64">
        <v>11</v>
      </c>
    </row>
    <row r="14" spans="1:27">
      <c r="A14" s="64">
        <v>12</v>
      </c>
      <c r="B14" s="73" t="s">
        <v>134</v>
      </c>
      <c r="C14" s="74" t="s">
        <v>178</v>
      </c>
      <c r="D14" s="70"/>
      <c r="I14" s="64">
        <v>12</v>
      </c>
    </row>
    <row r="15" spans="1:27">
      <c r="A15" s="64">
        <v>13</v>
      </c>
      <c r="B15" s="73" t="s">
        <v>266</v>
      </c>
      <c r="C15" s="70" t="s">
        <v>258</v>
      </c>
      <c r="D15" s="70"/>
      <c r="I15" s="64">
        <v>13</v>
      </c>
    </row>
    <row r="16" spans="1:27">
      <c r="A16" s="64">
        <v>14</v>
      </c>
      <c r="B16" s="73" t="s">
        <v>267</v>
      </c>
      <c r="C16" s="74"/>
      <c r="D16" s="70"/>
      <c r="I16" s="64">
        <v>14</v>
      </c>
    </row>
    <row r="17" spans="1:9">
      <c r="A17" s="64">
        <v>15</v>
      </c>
      <c r="B17" s="73" t="s">
        <v>268</v>
      </c>
      <c r="C17" s="76"/>
      <c r="D17" s="70"/>
      <c r="I17" s="64">
        <v>15</v>
      </c>
    </row>
    <row r="18" spans="1:9">
      <c r="A18" s="64">
        <v>16</v>
      </c>
      <c r="B18" s="73" t="s">
        <v>269</v>
      </c>
      <c r="C18" s="76"/>
      <c r="D18" s="70"/>
      <c r="I18" s="64">
        <v>16</v>
      </c>
    </row>
    <row r="19" spans="1:9">
      <c r="A19" s="64">
        <v>17</v>
      </c>
      <c r="B19" s="73" t="s">
        <v>270</v>
      </c>
      <c r="C19" s="76"/>
      <c r="D19" s="70"/>
      <c r="I19" s="64">
        <v>17</v>
      </c>
    </row>
    <row r="20" spans="1:9">
      <c r="A20" s="64">
        <v>18</v>
      </c>
      <c r="B20" s="81" t="s">
        <v>131</v>
      </c>
      <c r="C20" s="79"/>
      <c r="D20" s="74"/>
      <c r="I20" s="64">
        <v>18</v>
      </c>
    </row>
    <row r="21" spans="1:9">
      <c r="A21" s="64">
        <v>19</v>
      </c>
      <c r="B21" s="68" t="s">
        <v>271</v>
      </c>
      <c r="C21" s="74"/>
      <c r="D21" s="70"/>
      <c r="I21" s="64">
        <v>19</v>
      </c>
    </row>
    <row r="22" spans="1:9">
      <c r="A22" s="64">
        <v>20</v>
      </c>
      <c r="B22" s="68" t="s">
        <v>272</v>
      </c>
      <c r="C22" s="83"/>
      <c r="I22" s="64">
        <v>20</v>
      </c>
    </row>
    <row r="23" spans="1:9">
      <c r="A23" s="64">
        <v>21</v>
      </c>
      <c r="B23" s="82" t="s">
        <v>273</v>
      </c>
      <c r="C23" s="79"/>
      <c r="D23" s="80"/>
      <c r="I23" s="64">
        <v>21</v>
      </c>
    </row>
    <row r="24" spans="1:9">
      <c r="A24" s="64">
        <v>22</v>
      </c>
      <c r="B24" s="66" t="s">
        <v>274</v>
      </c>
      <c r="C24" s="76"/>
      <c r="D24" s="77"/>
      <c r="I24" s="64">
        <v>22</v>
      </c>
    </row>
    <row r="25" spans="1:9">
      <c r="A25" s="64">
        <v>23</v>
      </c>
      <c r="B25" s="89" t="s">
        <v>275</v>
      </c>
      <c r="C25" s="76"/>
      <c r="D25" s="77"/>
      <c r="I25" s="64">
        <v>23</v>
      </c>
    </row>
    <row r="26" spans="1:9">
      <c r="A26" s="64">
        <v>24</v>
      </c>
      <c r="B26" s="66" t="s">
        <v>276</v>
      </c>
      <c r="C26" s="79"/>
      <c r="D26" s="80"/>
      <c r="I26" s="64">
        <v>24</v>
      </c>
    </row>
    <row r="27" spans="1:9">
      <c r="A27" s="64">
        <v>25</v>
      </c>
      <c r="B27" s="68" t="s">
        <v>277</v>
      </c>
      <c r="C27" s="79"/>
      <c r="D27" s="80"/>
      <c r="I27" s="64">
        <v>25</v>
      </c>
    </row>
    <row r="28" spans="1:9">
      <c r="A28" s="64">
        <v>26</v>
      </c>
      <c r="B28" s="81" t="s">
        <v>115</v>
      </c>
      <c r="C28" s="76"/>
      <c r="D28" s="77"/>
      <c r="I28" s="64">
        <v>26</v>
      </c>
    </row>
    <row r="29" spans="1:9" ht="13.5" customHeight="1">
      <c r="A29" s="64">
        <v>27</v>
      </c>
      <c r="B29" s="73" t="s">
        <v>128</v>
      </c>
      <c r="C29" s="84"/>
      <c r="D29" s="85"/>
      <c r="I29" s="64">
        <v>27</v>
      </c>
    </row>
    <row r="30" spans="1:9">
      <c r="A30" s="64">
        <v>28</v>
      </c>
      <c r="B30" s="64" t="s">
        <v>278</v>
      </c>
      <c r="C30" s="86"/>
      <c r="D30" s="87"/>
    </row>
    <row r="31" spans="1:9">
      <c r="A31" s="64">
        <v>29</v>
      </c>
      <c r="B31" s="64" t="s">
        <v>279</v>
      </c>
    </row>
    <row r="32" spans="1:9">
      <c r="A32" s="64">
        <v>30</v>
      </c>
      <c r="B32" s="64" t="s">
        <v>280</v>
      </c>
    </row>
    <row r="33" spans="1:5">
      <c r="A33" s="64">
        <v>31</v>
      </c>
      <c r="B33" s="64" t="s">
        <v>281</v>
      </c>
    </row>
    <row r="34" spans="1:5">
      <c r="A34" s="64">
        <v>32</v>
      </c>
      <c r="B34" s="64" t="s">
        <v>282</v>
      </c>
      <c r="E34" s="77"/>
    </row>
    <row r="35" spans="1:5">
      <c r="A35" s="64">
        <v>33</v>
      </c>
      <c r="B35" s="64" t="s">
        <v>283</v>
      </c>
      <c r="E35" s="70"/>
    </row>
    <row r="36" spans="1:5">
      <c r="A36" s="64">
        <v>34</v>
      </c>
      <c r="B36" s="64" t="s">
        <v>284</v>
      </c>
    </row>
    <row r="37" spans="1:5">
      <c r="A37" s="64">
        <v>35</v>
      </c>
      <c r="B37" s="64" t="s">
        <v>285</v>
      </c>
    </row>
    <row r="38" spans="1:5">
      <c r="A38" s="64">
        <v>36</v>
      </c>
      <c r="B38" s="64" t="s">
        <v>286</v>
      </c>
    </row>
  </sheetData>
  <phoneticPr fontId="9"/>
  <pageMargins left="0.7" right="0.7" top="0.75" bottom="0.75" header="0.3" footer="0.3"/>
  <pageSetup paperSize="9"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45"/>
  <sheetViews>
    <sheetView workbookViewId="0">
      <selection activeCell="C9" sqref="C9"/>
    </sheetView>
  </sheetViews>
  <sheetFormatPr defaultRowHeight="13.5"/>
  <cols>
    <col min="1" max="1" width="9" style="64"/>
    <col min="2" max="2" width="3.5" style="64" bestFit="1" customWidth="1"/>
    <col min="3" max="3" width="8.125" style="64" bestFit="1" customWidth="1"/>
    <col min="4" max="4" width="19.25" style="64" bestFit="1" customWidth="1"/>
    <col min="5" max="8" width="9" style="64"/>
    <col min="9" max="9" width="3.5" style="64" bestFit="1" customWidth="1"/>
    <col min="10" max="10" width="25.5" style="64" bestFit="1" customWidth="1"/>
    <col min="11" max="11" width="11.25" style="64" customWidth="1"/>
    <col min="12" max="16384" width="9" style="64"/>
  </cols>
  <sheetData>
    <row r="1" spans="1:11">
      <c r="A1" s="64" t="s">
        <v>159</v>
      </c>
      <c r="C1" s="64" t="s">
        <v>160</v>
      </c>
      <c r="D1" s="64" t="s">
        <v>161</v>
      </c>
      <c r="J1" s="64" t="s">
        <v>162</v>
      </c>
    </row>
    <row r="2" spans="1:11">
      <c r="B2" s="64">
        <f>COUNTIF($C$1:C2,1)</f>
        <v>1</v>
      </c>
      <c r="C2" s="64">
        <f>IF(AND(事故報告書!K4="",事故報告書!M4="",事故報告書!O4=""),1,0)</f>
        <v>1</v>
      </c>
      <c r="D2" s="64" t="s">
        <v>242</v>
      </c>
      <c r="I2" s="64">
        <v>1</v>
      </c>
      <c r="J2" s="64" t="str">
        <f>IFERROR(VLOOKUP(I2,$B$2:$D$45,3,0),"")</f>
        <v>１．提出日</v>
      </c>
      <c r="K2" s="105"/>
    </row>
    <row r="3" spans="1:11">
      <c r="B3" s="64">
        <f>COUNTIF($C$1:C3,1)</f>
        <v>2</v>
      </c>
      <c r="C3" s="65">
        <f>IF(集計入力用!D6=0,1,0)</f>
        <v>1</v>
      </c>
      <c r="D3" s="65" t="s">
        <v>193</v>
      </c>
      <c r="I3" s="64">
        <v>2</v>
      </c>
      <c r="J3" s="64" t="str">
        <f t="shared" ref="J3:J45" si="0">IFERROR(VLOOKUP(I3,$B$2:$D$45,3,0),"")</f>
        <v>１．事故状況の程度</v>
      </c>
    </row>
    <row r="4" spans="1:11">
      <c r="B4" s="64">
        <f>COUNTIF($C$1:C4,1)</f>
        <v>3</v>
      </c>
      <c r="C4" s="64">
        <f>IF(OR(AND(集計入力用!D6=3,COUNTA(事故報告書!E7,事故報告書!G7,事故報告書!I7)=3),集計入力用!D6=1,集計入力用!D6=2,集計入力用!D6=4),0,1)</f>
        <v>1</v>
      </c>
      <c r="D4" s="64" t="s">
        <v>194</v>
      </c>
      <c r="I4" s="64">
        <v>3</v>
      </c>
      <c r="J4" s="64" t="str">
        <f t="shared" si="0"/>
        <v>１．死亡日</v>
      </c>
    </row>
    <row r="5" spans="1:11">
      <c r="B5" s="64">
        <f>COUNTIF($C$1:C5,1)</f>
        <v>4</v>
      </c>
      <c r="C5" s="64">
        <f>IF(OR(AND(集計入力用!D6=4,COUNTA(事故報告書!M6)=1),集計入力用!D6=1,集計入力用!D6=2,集計入力用!D6=3),0,1)</f>
        <v>1</v>
      </c>
      <c r="D5" s="64" t="s">
        <v>195</v>
      </c>
      <c r="I5" s="64">
        <v>4</v>
      </c>
      <c r="J5" s="64" t="str">
        <f t="shared" si="0"/>
        <v>１．事故状況その他の程度</v>
      </c>
    </row>
    <row r="6" spans="1:11">
      <c r="B6" s="64">
        <f>COUNTIF($C$1:C6,1)</f>
        <v>5</v>
      </c>
      <c r="C6" s="64">
        <f>IF(事故報告書!D8="",1,0)</f>
        <v>1</v>
      </c>
      <c r="D6" s="64" t="s">
        <v>196</v>
      </c>
      <c r="I6" s="64">
        <v>5</v>
      </c>
      <c r="J6" s="64" t="str">
        <f t="shared" si="0"/>
        <v>２．法人名</v>
      </c>
    </row>
    <row r="7" spans="1:11">
      <c r="B7" s="64">
        <f>COUNTIF($C$1:C7,1)</f>
        <v>6</v>
      </c>
      <c r="C7" s="64">
        <f>IF(事故報告書!D9="",1,0)</f>
        <v>1</v>
      </c>
      <c r="D7" s="64" t="s">
        <v>197</v>
      </c>
      <c r="I7" s="64">
        <v>6</v>
      </c>
      <c r="J7" s="64" t="str">
        <f t="shared" si="0"/>
        <v>２．事業所名</v>
      </c>
    </row>
    <row r="8" spans="1:11">
      <c r="B8" s="64">
        <f>COUNTIF($C$1:C8,1)</f>
        <v>7</v>
      </c>
      <c r="C8" s="64">
        <f>IF(OR(AND(LEN(事故報告書!L9)=10,集計入力用!C17=1),AND(COUNTA(事故報告書!L9)=1,集計入力用!C17=0)),0,1)</f>
        <v>1</v>
      </c>
      <c r="D8" s="64" t="s">
        <v>198</v>
      </c>
      <c r="I8" s="64">
        <v>7</v>
      </c>
      <c r="J8" s="64" t="str">
        <f t="shared" si="0"/>
        <v>２．事業所番号</v>
      </c>
    </row>
    <row r="9" spans="1:11">
      <c r="B9" s="64">
        <f>COUNTIF($C$1:C9,1)</f>
        <v>8</v>
      </c>
      <c r="C9" s="65">
        <f>IF(集計入力用!B5=0,1,0)</f>
        <v>1</v>
      </c>
      <c r="D9" s="65" t="s">
        <v>199</v>
      </c>
      <c r="I9" s="64">
        <v>8</v>
      </c>
      <c r="J9" s="64" t="str">
        <f t="shared" si="0"/>
        <v>２．サービス種別</v>
      </c>
    </row>
    <row r="10" spans="1:11">
      <c r="B10" s="64">
        <f>COUNTIF($C$1:C10,1)</f>
        <v>9</v>
      </c>
      <c r="C10" s="65">
        <f>IF(事故報告書!D11="",1,0)</f>
        <v>1</v>
      </c>
      <c r="D10" s="65" t="s">
        <v>200</v>
      </c>
      <c r="I10" s="64">
        <v>9</v>
      </c>
      <c r="J10" s="64" t="str">
        <f t="shared" si="0"/>
        <v>２．所在地</v>
      </c>
    </row>
    <row r="11" spans="1:11">
      <c r="B11" s="64">
        <f>COUNTIF($C$1:C11,1)</f>
        <v>10</v>
      </c>
      <c r="C11" s="65">
        <f>IF(事故報告書!E13="",1,0)</f>
        <v>1</v>
      </c>
      <c r="D11" s="65" t="s">
        <v>201</v>
      </c>
      <c r="I11" s="64">
        <v>10</v>
      </c>
      <c r="J11" s="64" t="str">
        <f t="shared" si="0"/>
        <v>３．氏名</v>
      </c>
    </row>
    <row r="12" spans="1:11">
      <c r="B12" s="64">
        <f>COUNTIF($C$1:C12,1)</f>
        <v>11</v>
      </c>
      <c r="C12" s="65">
        <f>IF(事故報告書!I13="",1,0)</f>
        <v>1</v>
      </c>
      <c r="D12" s="65" t="s">
        <v>202</v>
      </c>
      <c r="I12" s="64">
        <v>11</v>
      </c>
      <c r="J12" s="64" t="str">
        <f t="shared" si="0"/>
        <v>３．年齢</v>
      </c>
    </row>
    <row r="13" spans="1:11">
      <c r="B13" s="64">
        <f>COUNTIF($C$1:C13,1)</f>
        <v>12</v>
      </c>
      <c r="C13" s="65">
        <f>IF(データ整理!J2&gt;=1,0,1)</f>
        <v>1</v>
      </c>
      <c r="D13" s="65" t="s">
        <v>203</v>
      </c>
      <c r="I13" s="64">
        <v>12</v>
      </c>
      <c r="J13" s="64" t="str">
        <f t="shared" si="0"/>
        <v>３．性別</v>
      </c>
    </row>
    <row r="14" spans="1:11">
      <c r="B14" s="64">
        <f>COUNTIF($C$1:C14,1)</f>
        <v>13</v>
      </c>
      <c r="C14" s="106">
        <f>IF(COUNTA(事故報告書!$E$14,事故報告書!$G$14,事故報告書!$I$14)=3,0,1)</f>
        <v>1</v>
      </c>
      <c r="D14" s="65" t="s">
        <v>205</v>
      </c>
      <c r="I14" s="64">
        <v>13</v>
      </c>
      <c r="J14" s="64" t="str">
        <f t="shared" si="0"/>
        <v>３．サービス提供開始日</v>
      </c>
    </row>
    <row r="15" spans="1:11">
      <c r="B15" s="64">
        <f>COUNTIF($C$1:C15,1)</f>
        <v>14</v>
      </c>
      <c r="C15" s="65">
        <f>IF(事故報告書!$L$14="",1,0)</f>
        <v>1</v>
      </c>
      <c r="D15" s="64" t="s">
        <v>206</v>
      </c>
      <c r="I15" s="64">
        <v>14</v>
      </c>
      <c r="J15" s="64" t="str">
        <f t="shared" si="0"/>
        <v>３．保険者</v>
      </c>
    </row>
    <row r="16" spans="1:11">
      <c r="B16" s="64">
        <f>COUNTIF($C$1:C16,1)</f>
        <v>15</v>
      </c>
      <c r="C16" s="106">
        <f>IF(事故報告書!$N$14="",1,0)</f>
        <v>1</v>
      </c>
      <c r="D16" s="65" t="s">
        <v>207</v>
      </c>
      <c r="I16" s="64">
        <v>15</v>
      </c>
      <c r="J16" s="64" t="str">
        <f t="shared" si="0"/>
        <v>３．被保険者番号</v>
      </c>
    </row>
    <row r="17" spans="2:10">
      <c r="B17" s="64">
        <f>COUNTIF($C$1:C17,1)</f>
        <v>16</v>
      </c>
      <c r="C17" s="106">
        <f>IF(OR(データ整理!K2=1,AND(データ整理!K2=2,COUNTA(事故報告書!I15)=1)),0,1)</f>
        <v>1</v>
      </c>
      <c r="D17" s="65" t="s">
        <v>208</v>
      </c>
      <c r="I17" s="64">
        <v>16</v>
      </c>
      <c r="J17" s="64" t="str">
        <f t="shared" si="0"/>
        <v>３．住所</v>
      </c>
    </row>
    <row r="18" spans="2:10">
      <c r="B18" s="64">
        <f>COUNTIF($C$1:C18,1)</f>
        <v>17</v>
      </c>
      <c r="C18" s="65">
        <f>IF(データ整理!L2=0,1,0)</f>
        <v>1</v>
      </c>
      <c r="D18" s="65" t="s">
        <v>212</v>
      </c>
      <c r="I18" s="64">
        <v>17</v>
      </c>
      <c r="J18" s="64" t="str">
        <f t="shared" si="0"/>
        <v>３．要介護度</v>
      </c>
    </row>
    <row r="19" spans="2:10">
      <c r="B19" s="64">
        <f>COUNTIF($C$1:C19,1)</f>
        <v>17</v>
      </c>
      <c r="C19" s="65">
        <f>IF(データ整理!M2="",1,0)</f>
        <v>0</v>
      </c>
      <c r="D19" s="65" t="s">
        <v>213</v>
      </c>
      <c r="I19" s="64">
        <v>18</v>
      </c>
      <c r="J19" s="64" t="str">
        <f t="shared" si="0"/>
        <v>４．発生日時</v>
      </c>
    </row>
    <row r="20" spans="2:10">
      <c r="B20" s="64">
        <f>COUNTIF($C$1:C20,1)</f>
        <v>18</v>
      </c>
      <c r="C20" s="65">
        <f>IF(COUNTA(事故報告書!E20,事故報告書!G20,事故報告書!I20,事故報告書!K20,事故報告書!M20)=5,0,1)</f>
        <v>1</v>
      </c>
      <c r="D20" s="65" t="s">
        <v>214</v>
      </c>
      <c r="I20" s="64">
        <v>19</v>
      </c>
      <c r="J20" s="64" t="str">
        <f t="shared" si="0"/>
        <v>４．発生場所</v>
      </c>
    </row>
    <row r="21" spans="2:10">
      <c r="B21" s="64">
        <f>COUNTIF($C$1:C21,1)</f>
        <v>19</v>
      </c>
      <c r="C21" s="65">
        <f>IF(集計入力用!B9=0,1,0)</f>
        <v>1</v>
      </c>
      <c r="D21" s="65" t="s">
        <v>215</v>
      </c>
      <c r="I21" s="64">
        <v>20</v>
      </c>
      <c r="J21" s="64" t="str">
        <f t="shared" si="0"/>
        <v>４．事故の種別</v>
      </c>
    </row>
    <row r="22" spans="2:10">
      <c r="B22" s="64">
        <f>COUNTIF($C$1:C22,1)</f>
        <v>19</v>
      </c>
      <c r="C22" s="65">
        <f>IF(OR(集計入力用!B9&lt;6,集計入力用!B9&gt;6,AND(集計入力用!B9=6,COUNTA(事故報告書!I23)=1)),0,1)</f>
        <v>0</v>
      </c>
      <c r="D22" s="65" t="s">
        <v>216</v>
      </c>
      <c r="I22" s="64">
        <v>21</v>
      </c>
      <c r="J22" s="64" t="str">
        <f t="shared" si="0"/>
        <v>４．発生時状況、事故内容の詳細</v>
      </c>
    </row>
    <row r="23" spans="2:10">
      <c r="B23" s="64">
        <f>COUNTIF($C$1:C23,1)</f>
        <v>20</v>
      </c>
      <c r="C23" s="65">
        <f>IF(集計入力用!B5=0,1,0)</f>
        <v>1</v>
      </c>
      <c r="D23" s="65" t="s">
        <v>217</v>
      </c>
      <c r="I23" s="64">
        <v>22</v>
      </c>
      <c r="J23" s="64" t="str">
        <f t="shared" si="0"/>
        <v>５．発生時の対応</v>
      </c>
    </row>
    <row r="24" spans="2:10">
      <c r="B24" s="64">
        <f>COUNTIF($C$1:C24,1)</f>
        <v>20</v>
      </c>
      <c r="C24" s="65">
        <f>IF(OR(AND(集計入力用!B5=12,COUNTA(事故報告書!N26)=1),集計入力用!B5&lt;12),0,1)</f>
        <v>0</v>
      </c>
      <c r="D24" s="65" t="s">
        <v>218</v>
      </c>
      <c r="I24" s="64">
        <v>23</v>
      </c>
      <c r="J24" s="64" t="str">
        <f t="shared" si="0"/>
        <v>５．受診方法</v>
      </c>
    </row>
    <row r="25" spans="2:10">
      <c r="B25" s="64">
        <f>COUNTIF($C$1:C25,1)</f>
        <v>21</v>
      </c>
      <c r="C25" s="64">
        <f>IF(事故報告書!D27="",1,0)</f>
        <v>1</v>
      </c>
      <c r="D25" s="65" t="s">
        <v>221</v>
      </c>
      <c r="I25" s="64">
        <v>24</v>
      </c>
      <c r="J25" s="64" t="str">
        <f t="shared" si="0"/>
        <v>５．診断名</v>
      </c>
    </row>
    <row r="26" spans="2:10">
      <c r="B26" s="64">
        <f>COUNTIF($C$1:C26,1)</f>
        <v>21</v>
      </c>
      <c r="C26" s="64">
        <f>IF(AND(集計入力用!B5=5,事故報告書!C29=""),1,0)</f>
        <v>0</v>
      </c>
      <c r="D26" s="65" t="s">
        <v>222</v>
      </c>
      <c r="I26" s="64">
        <v>25</v>
      </c>
      <c r="J26" s="64" t="str">
        <f t="shared" si="0"/>
        <v>５．診断内容</v>
      </c>
    </row>
    <row r="27" spans="2:10">
      <c r="B27" s="64">
        <f>COUNTIF($C$1:C27,1)</f>
        <v>21</v>
      </c>
      <c r="C27" s="64">
        <f>IF(AND(集計入力用!B5=5,事故報告書!C31=""),1,0)</f>
        <v>0</v>
      </c>
      <c r="D27" s="65" t="s">
        <v>223</v>
      </c>
      <c r="I27" s="64">
        <v>26</v>
      </c>
      <c r="J27" s="64" t="str">
        <f t="shared" si="0"/>
        <v>５．検査、処置等の概要</v>
      </c>
    </row>
    <row r="28" spans="2:10">
      <c r="B28" s="64">
        <f>COUNTIF($C$1:C28,1)</f>
        <v>22</v>
      </c>
      <c r="C28" s="65">
        <f>IF(事故報告書!D33="",1,0)</f>
        <v>1</v>
      </c>
      <c r="D28" s="65" t="s">
        <v>224</v>
      </c>
      <c r="I28" s="64">
        <v>27</v>
      </c>
      <c r="J28" s="64" t="str">
        <f t="shared" si="0"/>
        <v>６．利用者の状況</v>
      </c>
    </row>
    <row r="29" spans="2:10">
      <c r="B29" s="64">
        <f>COUNTIF($C$1:C29,1)</f>
        <v>23</v>
      </c>
      <c r="C29" s="65">
        <f>IF(COUNTIF(E29:H29,"TRUE")=0,1,0)</f>
        <v>1</v>
      </c>
      <c r="D29" s="65" t="s">
        <v>225</v>
      </c>
      <c r="E29" s="64" t="b">
        <v>0</v>
      </c>
      <c r="F29" s="64" t="b">
        <v>0</v>
      </c>
      <c r="G29" s="64" t="b">
        <v>0</v>
      </c>
      <c r="H29" s="64" t="b">
        <v>0</v>
      </c>
      <c r="I29" s="64">
        <v>28</v>
      </c>
      <c r="J29" s="64" t="str">
        <f t="shared" si="0"/>
        <v>６．家族等への報告</v>
      </c>
    </row>
    <row r="30" spans="2:10">
      <c r="B30" s="64">
        <f>COUNTIF($C$1:C30,1)</f>
        <v>23</v>
      </c>
      <c r="C30" s="65">
        <f>IF(OR(AND(H29=TRUE,COUNTA(事故報告書!N34)&gt;=1),点検用!H29=FALSE),0,1)</f>
        <v>0</v>
      </c>
      <c r="D30" s="65" t="s">
        <v>226</v>
      </c>
      <c r="I30" s="64">
        <v>29</v>
      </c>
      <c r="J30" s="64" t="str">
        <f t="shared" si="0"/>
        <v>６．報告年月日</v>
      </c>
    </row>
    <row r="31" spans="2:10">
      <c r="B31" s="64">
        <f>COUNTIF($C$1:C31,1)</f>
        <v>23</v>
      </c>
      <c r="C31" s="65">
        <f>IF(AND(OR(F29=TRUE,G29=TRUE),事故報告書!F35=""),1,0)</f>
        <v>0</v>
      </c>
      <c r="D31" s="65" t="s">
        <v>227</v>
      </c>
      <c r="I31" s="64">
        <v>30</v>
      </c>
      <c r="J31" s="64" t="str">
        <f t="shared" si="0"/>
        <v>６．追加対応予定</v>
      </c>
    </row>
    <row r="32" spans="2:10">
      <c r="B32" s="64">
        <f>COUNTIF($C$1:C32,1)</f>
        <v>23</v>
      </c>
      <c r="C32" s="65">
        <f>IF(AND(OR(F29=TRUE,G29=TRUE),事故報告書!L35=""),1,0)</f>
        <v>0</v>
      </c>
      <c r="D32" s="65" t="s">
        <v>228</v>
      </c>
      <c r="I32" s="64">
        <v>31</v>
      </c>
      <c r="J32" s="64" t="str">
        <f t="shared" si="0"/>
        <v>７．事故の原因分析</v>
      </c>
    </row>
    <row r="33" spans="2:10">
      <c r="B33" s="64">
        <f>COUNTIF($C$1:C33,1)</f>
        <v>24</v>
      </c>
      <c r="C33" s="65">
        <f>IF(事故報告書!D36="",1,0)</f>
        <v>1</v>
      </c>
      <c r="D33" s="65" t="s">
        <v>229</v>
      </c>
      <c r="I33" s="64">
        <v>32</v>
      </c>
      <c r="J33" s="64" t="str">
        <f t="shared" si="0"/>
        <v>８．再発防止策</v>
      </c>
    </row>
    <row r="34" spans="2:10">
      <c r="B34" s="64">
        <f>COUNTIF($C$1:C34,1)</f>
        <v>25</v>
      </c>
      <c r="C34" s="65">
        <f>IF(集計入力用!B6=0,1,0)</f>
        <v>1</v>
      </c>
      <c r="D34" s="65" t="s">
        <v>230</v>
      </c>
      <c r="I34" s="64">
        <v>33</v>
      </c>
      <c r="J34" s="64" t="str">
        <f t="shared" si="0"/>
        <v/>
      </c>
    </row>
    <row r="35" spans="2:10">
      <c r="B35" s="64">
        <f>COUNTIF($C$1:C35,1)</f>
        <v>25</v>
      </c>
      <c r="C35" s="65">
        <f>IF(OR(AND(集計入力用!B6=5,事故報告書!K37=""),AND(集計入力用!B6=6,事故報告書!K38="")),1,0)</f>
        <v>0</v>
      </c>
      <c r="D35" s="65" t="s">
        <v>231</v>
      </c>
      <c r="I35" s="64">
        <v>34</v>
      </c>
      <c r="J35" s="64" t="str">
        <f t="shared" si="0"/>
        <v/>
      </c>
    </row>
    <row r="36" spans="2:10">
      <c r="B36" s="64">
        <f>COUNTIF($C$1:C36,1)</f>
        <v>25</v>
      </c>
      <c r="C36" s="65">
        <f>IF(AND(集計入力用!B6=8,事故報告書!N38=""),1,0)</f>
        <v>0</v>
      </c>
      <c r="D36" s="65" t="s">
        <v>232</v>
      </c>
      <c r="I36" s="64">
        <v>35</v>
      </c>
      <c r="J36" s="64" t="str">
        <f t="shared" si="0"/>
        <v/>
      </c>
    </row>
    <row r="37" spans="2:10">
      <c r="B37" s="64">
        <f>COUNTIF($C$1:C37,1)</f>
        <v>26</v>
      </c>
      <c r="C37" s="65">
        <f>IF(事故報告書!D39="",1,0)</f>
        <v>1</v>
      </c>
      <c r="D37" s="65" t="s">
        <v>233</v>
      </c>
      <c r="I37" s="64">
        <v>36</v>
      </c>
      <c r="J37" s="64" t="str">
        <f t="shared" si="0"/>
        <v/>
      </c>
    </row>
    <row r="38" spans="2:10">
      <c r="B38" s="64">
        <f>COUNTIF($C$1:C38,1)</f>
        <v>27</v>
      </c>
      <c r="C38" s="65">
        <f>IF(事故報告書!D40="",1,0)</f>
        <v>1</v>
      </c>
      <c r="D38" s="65" t="s">
        <v>234</v>
      </c>
      <c r="I38" s="64">
        <v>37</v>
      </c>
      <c r="J38" s="64" t="str">
        <f t="shared" si="0"/>
        <v/>
      </c>
    </row>
    <row r="39" spans="2:10">
      <c r="B39" s="64">
        <f>COUNTIF($C$1:C39,1)</f>
        <v>28</v>
      </c>
      <c r="C39" s="65">
        <f>IF(COUNTIF(E39:G39,"TRUE")&gt;=1,0,1)</f>
        <v>1</v>
      </c>
      <c r="D39" s="65" t="s">
        <v>235</v>
      </c>
      <c r="E39" s="64" t="b">
        <v>0</v>
      </c>
      <c r="F39" s="64" t="b">
        <v>0</v>
      </c>
      <c r="G39" s="64" t="b">
        <v>0</v>
      </c>
      <c r="I39" s="64">
        <v>38</v>
      </c>
      <c r="J39" s="64" t="str">
        <f t="shared" si="0"/>
        <v/>
      </c>
    </row>
    <row r="40" spans="2:10">
      <c r="B40" s="64">
        <f>COUNTIF($C$1:C40,1)</f>
        <v>28</v>
      </c>
      <c r="C40" s="65">
        <f>IF(AND(G39=TRUE,事故報告書!M41=""),1,0)</f>
        <v>0</v>
      </c>
      <c r="D40" s="65" t="s">
        <v>236</v>
      </c>
      <c r="I40" s="64">
        <v>39</v>
      </c>
      <c r="J40" s="64" t="str">
        <f t="shared" si="0"/>
        <v/>
      </c>
    </row>
    <row r="41" spans="2:10">
      <c r="B41" s="64">
        <f>COUNTIF($C$1:C41,1)</f>
        <v>29</v>
      </c>
      <c r="C41" s="64">
        <f>IF(COUNTA(事故報告書!G42,事故報告書!I42,事故報告書!K42)=3,0,1)</f>
        <v>1</v>
      </c>
      <c r="D41" s="64" t="s">
        <v>237</v>
      </c>
      <c r="I41" s="64">
        <v>40</v>
      </c>
      <c r="J41" s="64" t="str">
        <f t="shared" si="0"/>
        <v/>
      </c>
    </row>
    <row r="42" spans="2:10">
      <c r="B42" s="64">
        <f>COUNTIF($C$1:C42,1)</f>
        <v>29</v>
      </c>
      <c r="C42" s="64">
        <f>IF(OR(AND(点検用!E42=TRUE,事故報告書!F44=""),AND(点検用!F42=TRUE,事故報告書!I44=""),AND(点検用!G42=TRUE,事故報告書!N44="")),1,0)</f>
        <v>0</v>
      </c>
      <c r="D42" s="64" t="s">
        <v>238</v>
      </c>
      <c r="E42" s="64" t="b">
        <v>0</v>
      </c>
      <c r="F42" s="64" t="b">
        <v>0</v>
      </c>
      <c r="G42" s="64" t="b">
        <v>0</v>
      </c>
      <c r="H42" s="64" t="b">
        <v>0</v>
      </c>
      <c r="I42" s="64">
        <v>41</v>
      </c>
      <c r="J42" s="64" t="str">
        <f t="shared" si="0"/>
        <v/>
      </c>
    </row>
    <row r="43" spans="2:10">
      <c r="B43" s="64">
        <f>COUNTIF($C$1:C43,1)</f>
        <v>30</v>
      </c>
      <c r="C43" s="64">
        <f>IF(事故報告書!D45="",1,0)</f>
        <v>1</v>
      </c>
      <c r="D43" s="64" t="s">
        <v>239</v>
      </c>
      <c r="H43" s="64" t="b">
        <v>0</v>
      </c>
      <c r="I43" s="64">
        <v>42</v>
      </c>
      <c r="J43" s="64" t="str">
        <f t="shared" si="0"/>
        <v/>
      </c>
    </row>
    <row r="44" spans="2:10">
      <c r="B44" s="64">
        <f>COUNTIF($C$1:C44,1)</f>
        <v>31</v>
      </c>
      <c r="C44" s="64">
        <f>IF(事故報告書!E47="",1,0)</f>
        <v>1</v>
      </c>
      <c r="D44" s="64" t="s">
        <v>240</v>
      </c>
      <c r="I44" s="64">
        <v>43</v>
      </c>
      <c r="J44" s="64" t="str">
        <f t="shared" si="0"/>
        <v/>
      </c>
    </row>
    <row r="45" spans="2:10">
      <c r="B45" s="64">
        <f>COUNTIF($C$1:C45,1)</f>
        <v>32</v>
      </c>
      <c r="C45" s="64">
        <f>IF(事故報告書!E49="",1,0)</f>
        <v>1</v>
      </c>
      <c r="D45" s="64" t="s">
        <v>241</v>
      </c>
      <c r="I45" s="64">
        <v>44</v>
      </c>
      <c r="J45" s="64" t="str">
        <f t="shared" si="0"/>
        <v/>
      </c>
    </row>
  </sheetData>
  <phoneticPr fontId="9"/>
  <conditionalFormatting sqref="C39:H39 K39:Y39">
    <cfRule type="expression" priority="1">
      <formula>$C$24=1</formula>
    </cfRule>
  </conditionalFormatting>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5E9F44-4E3E-4705-A3A8-92BC76809279}">
  <ds:schemaRefs>
    <ds:schemaRef ds:uri="http://schemas.microsoft.com/office/2006/metadata/properties"/>
    <ds:schemaRef ds:uri="4d133cc3-0570-42cb-b029-1bd0253a879c"/>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ad35ddbc-ce4d-4b9b-a087-4aa9a26f1b5f"/>
    <ds:schemaRef ds:uri="http://www.w3.org/XML/1998/namespace"/>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集計入力用</vt:lpstr>
      <vt:lpstr>受付状況・補正内容</vt:lpstr>
      <vt:lpstr>事故報告書</vt:lpstr>
      <vt:lpstr>データ整理</vt:lpstr>
      <vt:lpstr>点検用</vt:lpstr>
      <vt:lpstr>事故報告書!Print_Area</vt:lpstr>
      <vt:lpstr>非表示</vt:lpstr>
      <vt:lpstr>表示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87613</cp:lastModifiedBy>
  <dcterms:modified xsi:type="dcterms:W3CDTF">2022-02-04T06:35:15Z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