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amoru.yamasaki\Documents\69-19530000【☆宝塚市】宝塚市新ごみ処理施設等整備・運営事業者選定支援業務委託\打合せ資料\210719第04回委員会\"/>
    </mc:Choice>
  </mc:AlternateContent>
  <xr:revisionPtr revIDLastSave="0" documentId="13_ncr:1_{621E6FFA-8F11-4D60-8187-EB7084C503D3}" xr6:coauthVersionLast="41" xr6:coauthVersionMax="41" xr10:uidLastSave="{00000000-0000-0000-0000-000000000000}"/>
  <bookViews>
    <workbookView xWindow="1185" yWindow="-120" windowWidth="27735" windowHeight="16440" tabRatio="929" xr2:uid="{00000000-000D-0000-FFFF-FFFF00000000}"/>
  </bookViews>
  <sheets>
    <sheet name="温室効果ガス算定シート" sheetId="8" r:id="rId1"/>
  </sheets>
  <definedNames>
    <definedName name="_xlnm.Print_Area" localSheetId="0">温室効果ガス算定シート!$B$1:$M$69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7" i="8" l="1"/>
  <c r="F45" i="8"/>
  <c r="F50" i="8" s="1"/>
  <c r="F18" i="8"/>
  <c r="F57" i="8" s="1"/>
  <c r="F39" i="8"/>
  <c r="F47" i="8" s="1"/>
  <c r="F52" i="8" s="1"/>
  <c r="F38" i="8"/>
  <c r="F37" i="8"/>
  <c r="F36" i="8"/>
  <c r="F44" i="8" s="1"/>
  <c r="F46" i="8" l="1"/>
  <c r="F48" i="8" s="1"/>
  <c r="F49" i="8"/>
  <c r="F51" i="8" s="1"/>
  <c r="F58" i="8" l="1"/>
  <c r="F59" i="8"/>
  <c r="F63" i="8" l="1"/>
  <c r="F60" i="8"/>
  <c r="F62" i="8" s="1"/>
  <c r="F65" i="8"/>
  <c r="F54" i="8"/>
  <c r="F67" i="8" s="1"/>
  <c r="F53" i="8" l="1"/>
  <c r="F55" i="8" l="1"/>
  <c r="F66" i="8"/>
  <c r="F68" i="8" s="1"/>
  <c r="M53" i="8" l="1"/>
  <c r="F7" i="8"/>
</calcChain>
</file>

<file path=xl/sharedStrings.xml><?xml version="1.0" encoding="utf-8"?>
<sst xmlns="http://schemas.openxmlformats.org/spreadsheetml/2006/main" count="217" uniqueCount="107">
  <si>
    <t>単位</t>
  </si>
  <si>
    <t>施設概要</t>
  </si>
  <si>
    <t>炉の形式</t>
  </si>
  <si>
    <t>施設規模</t>
  </si>
  <si>
    <t>ｔ/日</t>
  </si>
  <si>
    <t>1炉規模</t>
  </si>
  <si>
    <t>t/24h</t>
  </si>
  <si>
    <t>炉数</t>
  </si>
  <si>
    <t>炉</t>
  </si>
  <si>
    <t>ごみ性状</t>
  </si>
  <si>
    <t>ごみ低位発熱量</t>
  </si>
  <si>
    <t>kJ/kg</t>
  </si>
  <si>
    <t>kcal/kg</t>
  </si>
  <si>
    <t>灰分</t>
  </si>
  <si>
    <t>%</t>
  </si>
  <si>
    <t>運転日数</t>
  </si>
  <si>
    <t>1炉当り</t>
  </si>
  <si>
    <t>日/年</t>
  </si>
  <si>
    <t>２炉運転</t>
  </si>
  <si>
    <t>１炉運転</t>
  </si>
  <si>
    <t>全休炉</t>
  </si>
  <si>
    <t>ごみ焼却処理量</t>
  </si>
  <si>
    <t>ｔ</t>
  </si>
  <si>
    <t>年間ごみ焼却処理量（＝Ｄ）</t>
  </si>
  <si>
    <t>t/年</t>
  </si>
  <si>
    <t>発電設備</t>
  </si>
  <si>
    <t>発電効率（２炉運転）</t>
  </si>
  <si>
    <t>発電効率（１炉運転）</t>
  </si>
  <si>
    <t>発電量（２炉運転）</t>
  </si>
  <si>
    <t>kW</t>
  </si>
  <si>
    <t>発電量（１炉運転）</t>
  </si>
  <si>
    <t>消費電力</t>
  </si>
  <si>
    <t>消費電力原単位</t>
  </si>
  <si>
    <t>kW/t-焼却ごみ</t>
  </si>
  <si>
    <t>２炉運転電力</t>
  </si>
  <si>
    <t>購入電力量</t>
  </si>
  <si>
    <t>売電電力量</t>
  </si>
  <si>
    <t>１炉運転電力</t>
  </si>
  <si>
    <t>年間電力</t>
  </si>
  <si>
    <t>kWh/年</t>
  </si>
  <si>
    <t>化石燃料</t>
  </si>
  <si>
    <t>電気</t>
  </si>
  <si>
    <t>目安の要素</t>
  </si>
  <si>
    <t>比較結果</t>
  </si>
  <si>
    <t>焼却ごみ中の廃プラの把握</t>
  </si>
  <si>
    <t>ごみ組成</t>
  </si>
  <si>
    <t>水分</t>
  </si>
  <si>
    <t>廃プラ類組成比率</t>
  </si>
  <si>
    <t>%-dry</t>
  </si>
  <si>
    <t>ごみ中廃プラ量</t>
  </si>
  <si>
    <t>廃プラスチック量</t>
  </si>
  <si>
    <t>ｔ（dry）/年</t>
  </si>
  <si>
    <t>廃プラスチック排出係数</t>
  </si>
  <si>
    <t>廃プラスチック由来</t>
  </si>
  <si>
    <t>CO2排出係数</t>
  </si>
  <si>
    <t>電力由来CO2</t>
  </si>
  <si>
    <t>エネルギー起源CO2排 出量</t>
  </si>
  <si>
    <t>化石燃料由来CO2</t>
  </si>
  <si>
    <t>エネルギー起源CO2（＝Ａ）</t>
  </si>
  <si>
    <t>熱回収CO2削減量</t>
  </si>
  <si>
    <t>電力由来CO2（＝Ｃ）</t>
  </si>
  <si>
    <t>施設単体CO2</t>
  </si>
  <si>
    <t>CO2排出量</t>
  </si>
  <si>
    <t>焼却ごみあたりエネル ギー起源CO2排出量</t>
  </si>
  <si>
    <t>（計）エネルギー起源CO2</t>
  </si>
  <si>
    <t>CO2排出量（＝Ｂ）</t>
  </si>
  <si>
    <t>３）（＝1)＋2)）
一般廃棄物処理量 当たりのCO2排出 実績値</t>
    <phoneticPr fontId="1"/>
  </si>
  <si>
    <t>２）
廃プラスチック類の 焼却に由来する CO2排出実績値の算出</t>
    <phoneticPr fontId="1"/>
  </si>
  <si>
    <r>
      <t>１）
エネルギーの使用 及び熱回収に係る 年間のCO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排出実 績値の算出</t>
    </r>
    <phoneticPr fontId="1"/>
  </si>
  <si>
    <r>
      <t>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/kWｈ</t>
    </r>
    <phoneticPr fontId="1"/>
  </si>
  <si>
    <r>
      <t>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/年</t>
    </r>
    <phoneticPr fontId="1"/>
  </si>
  <si>
    <r>
      <t>kg-CO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/t-焼却ごみ</t>
    </r>
    <phoneticPr fontId="1"/>
  </si>
  <si>
    <r>
      <t>kg-CO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/t-廃プラ</t>
    </r>
    <phoneticPr fontId="1"/>
  </si>
  <si>
    <t>計算</t>
    <rPh sb="0" eb="2">
      <t>ケイサン</t>
    </rPh>
    <phoneticPr fontId="1"/>
  </si>
  <si>
    <t>入力</t>
    <rPh sb="0" eb="2">
      <t>ニュウリョク</t>
    </rPh>
    <phoneticPr fontId="1"/>
  </si>
  <si>
    <t>焼却炉（ストーカ式）〔新設〕</t>
    <phoneticPr fontId="1"/>
  </si>
  <si>
    <t>中間期・全停</t>
    <rPh sb="0" eb="2">
      <t>チュウカン</t>
    </rPh>
    <rPh sb="2" eb="3">
      <t>キ</t>
    </rPh>
    <rPh sb="4" eb="5">
      <t>ゼン</t>
    </rPh>
    <rPh sb="5" eb="6">
      <t>テイ</t>
    </rPh>
    <phoneticPr fontId="1"/>
  </si>
  <si>
    <t>冬期・２炉
（基準ごみ）</t>
    <rPh sb="0" eb="2">
      <t>トウキ</t>
    </rPh>
    <rPh sb="4" eb="5">
      <t>ロ</t>
    </rPh>
    <rPh sb="7" eb="9">
      <t>キジュン</t>
    </rPh>
    <phoneticPr fontId="1"/>
  </si>
  <si>
    <t>冬期・１炉
（基準ごみ）</t>
    <rPh sb="0" eb="2">
      <t>トウキ</t>
    </rPh>
    <rPh sb="4" eb="5">
      <t>ロ</t>
    </rPh>
    <phoneticPr fontId="1"/>
  </si>
  <si>
    <t>中間期・２炉
（基準ごみ）</t>
    <rPh sb="0" eb="3">
      <t>チュウカンキ</t>
    </rPh>
    <rPh sb="5" eb="6">
      <t>ロ</t>
    </rPh>
    <phoneticPr fontId="1"/>
  </si>
  <si>
    <t>中間期・１炉
（基準ごみ）</t>
    <rPh sb="0" eb="3">
      <t>チュウカンキ</t>
    </rPh>
    <rPh sb="5" eb="6">
      <t>ロ</t>
    </rPh>
    <phoneticPr fontId="1"/>
  </si>
  <si>
    <t>夏期・２炉
（基準ごみ）</t>
    <rPh sb="0" eb="2">
      <t>カキ</t>
    </rPh>
    <rPh sb="4" eb="5">
      <t>ロ</t>
    </rPh>
    <phoneticPr fontId="1"/>
  </si>
  <si>
    <t>夏期・１炉
（基準ごみ）</t>
    <rPh sb="0" eb="2">
      <t>カキ</t>
    </rPh>
    <rPh sb="4" eb="5">
      <t>ロ</t>
    </rPh>
    <phoneticPr fontId="1"/>
  </si>
  <si>
    <t>全炉停止時電力</t>
    <rPh sb="0" eb="1">
      <t>ゼン</t>
    </rPh>
    <rPh sb="1" eb="2">
      <t>ロ</t>
    </rPh>
    <rPh sb="2" eb="4">
      <t>テイシ</t>
    </rPh>
    <rPh sb="4" eb="5">
      <t>ジ</t>
    </rPh>
    <phoneticPr fontId="1"/>
  </si>
  <si>
    <t>１炉当たり立上下げ回数</t>
    <rPh sb="2" eb="3">
      <t>ア</t>
    </rPh>
    <phoneticPr fontId="1"/>
  </si>
  <si>
    <t>回/年・炉</t>
    <rPh sb="4" eb="5">
      <t>ロ</t>
    </rPh>
    <phoneticPr fontId="1"/>
  </si>
  <si>
    <t>係数（固定）</t>
    <rPh sb="0" eb="2">
      <t>ケイスウ</t>
    </rPh>
    <rPh sb="3" eb="5">
      <t>コテイ</t>
    </rPh>
    <phoneticPr fontId="1"/>
  </si>
  <si>
    <t>処理量当たりCO2排出量</t>
    <rPh sb="0" eb="2">
      <t>ショリ</t>
    </rPh>
    <rPh sb="2" eb="3">
      <t>リョウ</t>
    </rPh>
    <rPh sb="3" eb="4">
      <t>ア</t>
    </rPh>
    <rPh sb="11" eb="12">
      <t>リョウ</t>
    </rPh>
    <phoneticPr fontId="1"/>
  </si>
  <si>
    <t>備考</t>
    <rPh sb="0" eb="2">
      <t>ビコウ</t>
    </rPh>
    <phoneticPr fontId="1"/>
  </si>
  <si>
    <t>係数（H30年度実績）</t>
    <rPh sb="0" eb="2">
      <t>ケイスウ</t>
    </rPh>
    <rPh sb="6" eb="7">
      <t>ネン</t>
    </rPh>
    <rPh sb="7" eb="8">
      <t>ド</t>
    </rPh>
    <rPh sb="8" eb="10">
      <t>ジッセキ</t>
    </rPh>
    <phoneticPr fontId="1"/>
  </si>
  <si>
    <t>入力</t>
    <rPh sb="0" eb="2">
      <t>ニュウリョク</t>
    </rPh>
    <phoneticPr fontId="1"/>
  </si>
  <si>
    <t>m3/年</t>
    <phoneticPr fontId="1"/>
  </si>
  <si>
    <t>都市ガス</t>
    <rPh sb="0" eb="2">
      <t>トシ</t>
    </rPh>
    <phoneticPr fontId="1"/>
  </si>
  <si>
    <r>
      <t>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/km3</t>
    </r>
    <phoneticPr fontId="1"/>
  </si>
  <si>
    <t>有</t>
    <phoneticPr fontId="1"/>
  </si>
  <si>
    <t>発電電力量</t>
    <rPh sb="0" eb="2">
      <t>ハツデン</t>
    </rPh>
    <phoneticPr fontId="1"/>
  </si>
  <si>
    <t>所内電力量</t>
    <rPh sb="0" eb="2">
      <t>ショナイ</t>
    </rPh>
    <rPh sb="2" eb="4">
      <t>デンリョク</t>
    </rPh>
    <rPh sb="4" eb="5">
      <t>リョウ</t>
    </rPh>
    <phoneticPr fontId="1"/>
  </si>
  <si>
    <t>マニュアルでは「適合すること」</t>
    <rPh sb="8" eb="10">
      <t>テキゴウ</t>
    </rPh>
    <phoneticPr fontId="1"/>
  </si>
  <si>
    <t>マニュアルでは「適合に努めること」</t>
    <rPh sb="8" eb="10">
      <t>テキゴウ</t>
    </rPh>
    <rPh sb="11" eb="12">
      <t>ツト</t>
    </rPh>
    <phoneticPr fontId="1"/>
  </si>
  <si>
    <t>温室効果ガス算定表</t>
    <rPh sb="0" eb="2">
      <t>オンシツ</t>
    </rPh>
    <rPh sb="2" eb="4">
      <t>コウカ</t>
    </rPh>
    <rPh sb="6" eb="8">
      <t>サンテイ</t>
    </rPh>
    <rPh sb="8" eb="9">
      <t>ヒョウ</t>
    </rPh>
    <phoneticPr fontId="1"/>
  </si>
  <si>
    <t>（様式9-1 別紙）</t>
    <rPh sb="1" eb="3">
      <t>ヨウシキ</t>
    </rPh>
    <rPh sb="7" eb="9">
      <t>ベッシ</t>
    </rPh>
    <phoneticPr fontId="1"/>
  </si>
  <si>
    <t>指定値</t>
    <rPh sb="0" eb="2">
      <t>シテイ</t>
    </rPh>
    <rPh sb="2" eb="3">
      <t>アタイ</t>
    </rPh>
    <phoneticPr fontId="1"/>
  </si>
  <si>
    <t>計画処理量と一致すること</t>
    <rPh sb="0" eb="2">
      <t>ケイカク</t>
    </rPh>
    <rPh sb="2" eb="4">
      <t>ショリ</t>
    </rPh>
    <rPh sb="4" eb="5">
      <t>リョウ</t>
    </rPh>
    <rPh sb="6" eb="8">
      <t>イッチ</t>
    </rPh>
    <phoneticPr fontId="1"/>
  </si>
  <si>
    <t>都市ガス使用量</t>
    <rPh sb="0" eb="2">
      <t>トシ</t>
    </rPh>
    <phoneticPr fontId="1"/>
  </si>
  <si>
    <t>※計画ごみ質より</t>
    <rPh sb="1" eb="3">
      <t>ケイカク</t>
    </rPh>
    <rPh sb="5" eb="6">
      <t>シツ</t>
    </rPh>
    <phoneticPr fontId="1"/>
  </si>
  <si>
    <t>※乾燥重量100%割合に換算</t>
    <rPh sb="1" eb="3">
      <t>カンソウ</t>
    </rPh>
    <rPh sb="3" eb="5">
      <t>ジュウリョウ</t>
    </rPh>
    <rPh sb="9" eb="11">
      <t>ワリアイ</t>
    </rPh>
    <rPh sb="12" eb="14">
      <t>カンザン</t>
    </rPh>
    <phoneticPr fontId="1"/>
  </si>
  <si>
    <t>係数（固定）※大阪ガスHPより</t>
    <rPh sb="0" eb="2">
      <t>ケイスウ</t>
    </rPh>
    <rPh sb="3" eb="5">
      <t>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</si>
</sst>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8"/>
      <name val="ＭＳ Ｐゴシック"/>
      <family val="3"/>
      <charset val="128"/>
    </font>
    <font>
      <sz val="11"/>
      <color theme="9"/>
      <name val="ＭＳ Ｐゴシック"/>
      <family val="3"/>
      <charset val="128"/>
    </font>
    <font>
      <sz val="11"/>
      <color theme="7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sz val="11"/>
      <color theme="5"/>
      <name val="ＭＳ Ｐゴシック"/>
      <family val="3"/>
      <charset val="128"/>
    </font>
    <font>
      <b/>
      <sz val="11"/>
      <color theme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6" fillId="7" borderId="24" xfId="0" applyFont="1" applyFill="1" applyBorder="1">
      <alignment vertical="center"/>
    </xf>
    <xf numFmtId="3" fontId="6" fillId="7" borderId="24" xfId="0" applyNumberFormat="1" applyFont="1" applyFill="1" applyBorder="1">
      <alignment vertical="center"/>
    </xf>
    <xf numFmtId="38" fontId="6" fillId="7" borderId="24" xfId="1" applyFont="1" applyFill="1" applyBorder="1" applyAlignment="1">
      <alignment horizontal="left" vertical="center"/>
    </xf>
    <xf numFmtId="38" fontId="2" fillId="0" borderId="0" xfId="1" applyFont="1" applyAlignment="1">
      <alignment horizontal="center" vertical="center"/>
    </xf>
    <xf numFmtId="0" fontId="9" fillId="0" borderId="14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3" fontId="10" fillId="0" borderId="11" xfId="0" applyNumberFormat="1" applyFont="1" applyBorder="1" applyAlignment="1">
      <alignment vertical="center" shrinkToFit="1"/>
    </xf>
    <xf numFmtId="3" fontId="10" fillId="0" borderId="1" xfId="0" applyNumberFormat="1" applyFont="1" applyBorder="1" applyAlignment="1">
      <alignment vertical="center" shrinkToFit="1"/>
    </xf>
    <xf numFmtId="177" fontId="14" fillId="0" borderId="11" xfId="2" applyNumberFormat="1" applyFont="1" applyBorder="1" applyAlignment="1">
      <alignment vertical="center" shrinkToFit="1"/>
    </xf>
    <xf numFmtId="176" fontId="14" fillId="0" borderId="1" xfId="0" applyNumberFormat="1" applyFont="1" applyBorder="1" applyAlignment="1">
      <alignment vertical="center" shrinkToFit="1"/>
    </xf>
    <xf numFmtId="176" fontId="14" fillId="0" borderId="11" xfId="0" applyNumberFormat="1" applyFont="1" applyBorder="1" applyAlignment="1">
      <alignment vertical="center" shrinkToFit="1"/>
    </xf>
    <xf numFmtId="3" fontId="9" fillId="0" borderId="11" xfId="0" applyNumberFormat="1" applyFont="1" applyBorder="1" applyAlignment="1">
      <alignment vertical="center" shrinkToFit="1"/>
    </xf>
    <xf numFmtId="3" fontId="9" fillId="0" borderId="1" xfId="0" applyNumberFormat="1" applyFont="1" applyBorder="1" applyAlignment="1">
      <alignment vertical="center" shrinkToFit="1"/>
    </xf>
    <xf numFmtId="3" fontId="14" fillId="0" borderId="1" xfId="0" applyNumberFormat="1" applyFont="1" applyBorder="1" applyAlignment="1">
      <alignment vertical="center" shrinkToFit="1"/>
    </xf>
    <xf numFmtId="3" fontId="14" fillId="0" borderId="21" xfId="0" applyNumberFormat="1" applyFont="1" applyBorder="1" applyAlignment="1">
      <alignment horizontal="right" vertical="center" shrinkToFit="1"/>
    </xf>
    <xf numFmtId="3" fontId="9" fillId="0" borderId="6" xfId="0" applyNumberFormat="1" applyFont="1" applyBorder="1" applyAlignment="1">
      <alignment horizontal="right" vertical="center" shrinkToFit="1"/>
    </xf>
    <xf numFmtId="3" fontId="9" fillId="0" borderId="8" xfId="0" applyNumberFormat="1" applyFont="1" applyBorder="1" applyAlignment="1">
      <alignment horizontal="right" vertical="center" shrinkToFit="1"/>
    </xf>
    <xf numFmtId="3" fontId="9" fillId="0" borderId="21" xfId="0" applyNumberFormat="1" applyFont="1" applyBorder="1" applyAlignment="1">
      <alignment horizontal="right" vertical="center" shrinkToFit="1"/>
    </xf>
    <xf numFmtId="3" fontId="14" fillId="0" borderId="23" xfId="0" applyNumberFormat="1" applyFont="1" applyBorder="1" applyAlignment="1">
      <alignment horizontal="right" vertical="center" shrinkToFit="1"/>
    </xf>
    <xf numFmtId="3" fontId="14" fillId="0" borderId="6" xfId="0" applyNumberFormat="1" applyFont="1" applyBorder="1" applyAlignment="1">
      <alignment horizontal="right" vertical="center" shrinkToFit="1"/>
    </xf>
    <xf numFmtId="3" fontId="14" fillId="0" borderId="8" xfId="0" applyNumberFormat="1" applyFont="1" applyBorder="1" applyAlignment="1">
      <alignment horizontal="right" vertical="center" shrinkToFit="1"/>
    </xf>
    <xf numFmtId="0" fontId="1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1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3" fontId="16" fillId="0" borderId="11" xfId="0" applyNumberFormat="1" applyFont="1" applyBorder="1" applyAlignment="1">
      <alignment horizontal="center" vertical="center" shrinkToFit="1"/>
    </xf>
    <xf numFmtId="3" fontId="16" fillId="0" borderId="2" xfId="0" applyNumberFormat="1" applyFont="1" applyBorder="1" applyAlignment="1">
      <alignment horizontal="center" vertical="center" shrinkToFit="1"/>
    </xf>
    <xf numFmtId="3" fontId="9" fillId="0" borderId="11" xfId="0" applyNumberFormat="1" applyFont="1" applyBorder="1" applyAlignment="1">
      <alignment horizontal="center" vertical="center" shrinkToFit="1"/>
    </xf>
    <xf numFmtId="3" fontId="9" fillId="0" borderId="2" xfId="0" applyNumberFormat="1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38" fontId="16" fillId="0" borderId="12" xfId="1" applyFont="1" applyBorder="1" applyAlignment="1">
      <alignment horizontal="center" vertical="center" shrinkToFit="1"/>
    </xf>
    <xf numFmtId="38" fontId="16" fillId="0" borderId="13" xfId="1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38" fontId="6" fillId="4" borderId="11" xfId="1" applyFont="1" applyFill="1" applyBorder="1" applyAlignment="1">
      <alignment horizontal="center" vertical="center" shrinkToFit="1"/>
    </xf>
    <xf numFmtId="38" fontId="6" fillId="4" borderId="2" xfId="1" applyFont="1" applyFill="1" applyBorder="1" applyAlignment="1">
      <alignment horizontal="center" vertical="center" shrinkToFit="1"/>
    </xf>
    <xf numFmtId="38" fontId="10" fillId="0" borderId="11" xfId="1" applyFont="1" applyBorder="1" applyAlignment="1">
      <alignment horizontal="center" vertical="center" shrinkToFit="1"/>
    </xf>
    <xf numFmtId="38" fontId="10" fillId="0" borderId="2" xfId="1" applyFont="1" applyBorder="1" applyAlignment="1">
      <alignment horizontal="center" vertical="center" shrinkToFit="1"/>
    </xf>
    <xf numFmtId="38" fontId="10" fillId="0" borderId="11" xfId="0" applyNumberFormat="1" applyFont="1" applyBorder="1" applyAlignment="1">
      <alignment horizontal="center" vertical="center" shrinkToFit="1"/>
    </xf>
    <xf numFmtId="38" fontId="10" fillId="0" borderId="2" xfId="0" applyNumberFormat="1" applyFont="1" applyBorder="1" applyAlignment="1">
      <alignment horizontal="center" vertical="center" shrinkToFit="1"/>
    </xf>
    <xf numFmtId="3" fontId="10" fillId="0" borderId="11" xfId="0" applyNumberFormat="1" applyFont="1" applyBorder="1" applyAlignment="1">
      <alignment horizontal="center" vertical="center" shrinkToFit="1"/>
    </xf>
    <xf numFmtId="3" fontId="10" fillId="0" borderId="2" xfId="0" applyNumberFormat="1" applyFont="1" applyBorder="1" applyAlignment="1">
      <alignment horizontal="center" vertical="center" shrinkToFit="1"/>
    </xf>
    <xf numFmtId="0" fontId="8" fillId="5" borderId="11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38" fontId="8" fillId="5" borderId="11" xfId="1" applyFont="1" applyFill="1" applyBorder="1" applyAlignment="1">
      <alignment horizontal="center" vertical="center" shrinkToFit="1"/>
    </xf>
    <xf numFmtId="38" fontId="8" fillId="5" borderId="2" xfId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3" fontId="10" fillId="0" borderId="18" xfId="0" applyNumberFormat="1" applyFont="1" applyBorder="1" applyAlignment="1">
      <alignment horizontal="center" vertical="center" shrinkToFit="1"/>
    </xf>
    <xf numFmtId="3" fontId="10" fillId="0" borderId="19" xfId="0" applyNumberFormat="1" applyFont="1" applyBorder="1" applyAlignment="1">
      <alignment horizontal="center" vertical="center" shrinkToFit="1"/>
    </xf>
    <xf numFmtId="2" fontId="9" fillId="0" borderId="18" xfId="0" applyNumberFormat="1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horizontal="center" vertical="center" shrinkToFit="1"/>
    </xf>
    <xf numFmtId="2" fontId="9" fillId="0" borderId="25" xfId="0" applyNumberFormat="1" applyFont="1" applyBorder="1" applyAlignment="1">
      <alignment horizontal="center" vertical="center" shrinkToFit="1"/>
    </xf>
    <xf numFmtId="0" fontId="9" fillId="6" borderId="16" xfId="0" applyFont="1" applyFill="1" applyBorder="1" applyAlignment="1">
      <alignment horizontal="center" vertical="center" shrinkToFit="1"/>
    </xf>
    <xf numFmtId="0" fontId="9" fillId="6" borderId="17" xfId="0" applyFont="1" applyFill="1" applyBorder="1" applyAlignment="1">
      <alignment horizontal="center" vertical="center" shrinkToFit="1"/>
    </xf>
    <xf numFmtId="0" fontId="9" fillId="6" borderId="26" xfId="0" applyFont="1" applyFill="1" applyBorder="1" applyAlignment="1">
      <alignment horizontal="center" vertical="center" shrinkToFit="1"/>
    </xf>
    <xf numFmtId="3" fontId="10" fillId="0" borderId="22" xfId="0" applyNumberFormat="1" applyFont="1" applyBorder="1" applyAlignment="1">
      <alignment horizontal="center" vertical="center" shrinkToFit="1"/>
    </xf>
    <xf numFmtId="3" fontId="10" fillId="0" borderId="15" xfId="0" applyNumberFormat="1" applyFont="1" applyBorder="1" applyAlignment="1">
      <alignment horizontal="center" vertical="center" shrinkToFit="1"/>
    </xf>
    <xf numFmtId="38" fontId="13" fillId="0" borderId="18" xfId="1" applyFont="1" applyBorder="1" applyAlignment="1">
      <alignment horizontal="center" vertical="center" shrinkToFit="1"/>
    </xf>
    <xf numFmtId="38" fontId="13" fillId="0" borderId="19" xfId="1" applyFont="1" applyBorder="1" applyAlignment="1">
      <alignment horizontal="center" vertical="center" shrinkToFit="1"/>
    </xf>
    <xf numFmtId="3" fontId="10" fillId="0" borderId="16" xfId="0" applyNumberFormat="1" applyFont="1" applyBorder="1" applyAlignment="1">
      <alignment horizontal="center" vertical="center" shrinkToFit="1"/>
    </xf>
    <xf numFmtId="3" fontId="10" fillId="0" borderId="17" xfId="0" applyNumberFormat="1" applyFont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8" fillId="2" borderId="22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38" fontId="6" fillId="4" borderId="16" xfId="1" applyFont="1" applyFill="1" applyBorder="1" applyAlignment="1">
      <alignment horizontal="center" vertical="center" shrinkToFit="1"/>
    </xf>
    <xf numFmtId="38" fontId="6" fillId="4" borderId="17" xfId="1" applyFont="1" applyFill="1" applyBorder="1" applyAlignment="1">
      <alignment horizontal="center" vertical="center" shrinkToFit="1"/>
    </xf>
    <xf numFmtId="38" fontId="8" fillId="5" borderId="22" xfId="0" applyNumberFormat="1" applyFont="1" applyFill="1" applyBorder="1" applyAlignment="1">
      <alignment horizontal="center" vertical="center" shrinkToFit="1"/>
    </xf>
    <xf numFmtId="0" fontId="8" fillId="5" borderId="1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ACC02-83FB-407F-BA49-EA7C9C05D1F4}">
  <sheetPr>
    <tabColor rgb="FFFFC000"/>
    <pageSetUpPr fitToPage="1"/>
  </sheetPr>
  <dimension ref="B1:N69"/>
  <sheetViews>
    <sheetView showGridLines="0" tabSelected="1" zoomScale="70" zoomScaleNormal="70" workbookViewId="0">
      <selection activeCell="N64" sqref="N64"/>
    </sheetView>
  </sheetViews>
  <sheetFormatPr defaultColWidth="9" defaultRowHeight="20.100000000000001" customHeight="1" x14ac:dyDescent="0.4"/>
  <cols>
    <col min="1" max="1" width="9" style="4"/>
    <col min="2" max="2" width="15.375" style="4" customWidth="1"/>
    <col min="3" max="3" width="20.875" style="4" customWidth="1"/>
    <col min="4" max="4" width="24.625" style="4" customWidth="1"/>
    <col min="5" max="5" width="17.125" style="5" customWidth="1"/>
    <col min="6" max="12" width="13" style="4" customWidth="1"/>
    <col min="13" max="13" width="29" style="4" customWidth="1"/>
    <col min="14" max="16384" width="9" style="4"/>
  </cols>
  <sheetData>
    <row r="1" spans="2:14" ht="20.100000000000001" customHeight="1" x14ac:dyDescent="0.4">
      <c r="B1" s="4" t="s">
        <v>100</v>
      </c>
    </row>
    <row r="2" spans="2:14" ht="28.5" customHeight="1" x14ac:dyDescent="0.4">
      <c r="B2" s="43" t="s">
        <v>99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2:14" ht="20.100000000000001" customHeight="1" thickBot="1" x14ac:dyDescent="0.45"/>
    <row r="4" spans="2:14" ht="39" customHeight="1" thickBot="1" x14ac:dyDescent="0.45">
      <c r="B4" s="44"/>
      <c r="C4" s="45"/>
      <c r="D4" s="46"/>
      <c r="E4" s="7" t="s">
        <v>0</v>
      </c>
      <c r="F4" s="8" t="s">
        <v>77</v>
      </c>
      <c r="G4" s="9" t="s">
        <v>78</v>
      </c>
      <c r="H4" s="9" t="s">
        <v>79</v>
      </c>
      <c r="I4" s="9" t="s">
        <v>80</v>
      </c>
      <c r="J4" s="9" t="s">
        <v>81</v>
      </c>
      <c r="K4" s="9" t="s">
        <v>82</v>
      </c>
      <c r="L4" s="19" t="s">
        <v>76</v>
      </c>
      <c r="M4" s="20" t="s">
        <v>88</v>
      </c>
      <c r="N4" s="6"/>
    </row>
    <row r="5" spans="2:14" ht="20.100000000000001" customHeight="1" thickBot="1" x14ac:dyDescent="0.45">
      <c r="B5" s="47" t="s">
        <v>68</v>
      </c>
      <c r="C5" s="47" t="s">
        <v>1</v>
      </c>
      <c r="D5" s="1" t="s">
        <v>2</v>
      </c>
      <c r="E5" s="10"/>
      <c r="F5" s="52" t="s">
        <v>75</v>
      </c>
      <c r="G5" s="53"/>
      <c r="H5" s="53"/>
      <c r="I5" s="53"/>
      <c r="J5" s="53"/>
      <c r="K5" s="53"/>
      <c r="L5" s="53"/>
      <c r="M5" s="21"/>
      <c r="N5" s="6"/>
    </row>
    <row r="6" spans="2:14" ht="20.100000000000001" customHeight="1" thickBot="1" x14ac:dyDescent="0.45">
      <c r="B6" s="48"/>
      <c r="C6" s="50"/>
      <c r="D6" s="1" t="s">
        <v>3</v>
      </c>
      <c r="E6" s="10" t="s">
        <v>4</v>
      </c>
      <c r="F6" s="54">
        <v>210</v>
      </c>
      <c r="G6" s="55"/>
      <c r="H6" s="55"/>
      <c r="I6" s="55"/>
      <c r="J6" s="55"/>
      <c r="K6" s="55"/>
      <c r="L6" s="55"/>
      <c r="M6" s="21" t="s">
        <v>101</v>
      </c>
      <c r="N6" s="6"/>
    </row>
    <row r="7" spans="2:14" ht="20.100000000000001" customHeight="1" thickBot="1" x14ac:dyDescent="0.45">
      <c r="B7" s="48"/>
      <c r="C7" s="50"/>
      <c r="D7" s="1" t="s">
        <v>5</v>
      </c>
      <c r="E7" s="10" t="s">
        <v>6</v>
      </c>
      <c r="F7" s="56">
        <f>F6/F8</f>
        <v>105</v>
      </c>
      <c r="G7" s="57"/>
      <c r="H7" s="57"/>
      <c r="I7" s="57"/>
      <c r="J7" s="57"/>
      <c r="K7" s="57"/>
      <c r="L7" s="57"/>
      <c r="M7" s="21" t="s">
        <v>101</v>
      </c>
      <c r="N7" s="6"/>
    </row>
    <row r="8" spans="2:14" ht="20.100000000000001" customHeight="1" thickBot="1" x14ac:dyDescent="0.45">
      <c r="B8" s="48"/>
      <c r="C8" s="51"/>
      <c r="D8" s="1" t="s">
        <v>7</v>
      </c>
      <c r="E8" s="10" t="s">
        <v>8</v>
      </c>
      <c r="F8" s="54">
        <v>2</v>
      </c>
      <c r="G8" s="55"/>
      <c r="H8" s="55"/>
      <c r="I8" s="55"/>
      <c r="J8" s="55"/>
      <c r="K8" s="55"/>
      <c r="L8" s="55"/>
      <c r="M8" s="21" t="s">
        <v>101</v>
      </c>
      <c r="N8" s="6"/>
    </row>
    <row r="9" spans="2:14" ht="20.100000000000001" customHeight="1" thickBot="1" x14ac:dyDescent="0.45">
      <c r="B9" s="48"/>
      <c r="C9" s="47" t="s">
        <v>9</v>
      </c>
      <c r="D9" s="47" t="s">
        <v>10</v>
      </c>
      <c r="E9" s="10" t="s">
        <v>11</v>
      </c>
      <c r="F9" s="60">
        <v>8800</v>
      </c>
      <c r="G9" s="61"/>
      <c r="H9" s="61"/>
      <c r="I9" s="61"/>
      <c r="J9" s="61"/>
      <c r="K9" s="61"/>
      <c r="L9" s="61"/>
      <c r="M9" s="21" t="s">
        <v>101</v>
      </c>
      <c r="N9" s="6"/>
    </row>
    <row r="10" spans="2:14" ht="20.100000000000001" customHeight="1" thickBot="1" x14ac:dyDescent="0.45">
      <c r="B10" s="48"/>
      <c r="C10" s="50"/>
      <c r="D10" s="51"/>
      <c r="E10" s="10" t="s">
        <v>12</v>
      </c>
      <c r="F10" s="60">
        <v>2100</v>
      </c>
      <c r="G10" s="61"/>
      <c r="H10" s="61"/>
      <c r="I10" s="61"/>
      <c r="J10" s="61"/>
      <c r="K10" s="61"/>
      <c r="L10" s="61"/>
      <c r="M10" s="21" t="s">
        <v>101</v>
      </c>
      <c r="N10" s="6"/>
    </row>
    <row r="11" spans="2:14" ht="20.100000000000001" customHeight="1" thickBot="1" x14ac:dyDescent="0.45">
      <c r="B11" s="48"/>
      <c r="C11" s="51"/>
      <c r="D11" s="1" t="s">
        <v>13</v>
      </c>
      <c r="E11" s="10" t="s">
        <v>14</v>
      </c>
      <c r="F11" s="54">
        <v>5.74</v>
      </c>
      <c r="G11" s="55"/>
      <c r="H11" s="55"/>
      <c r="I11" s="55"/>
      <c r="J11" s="55"/>
      <c r="K11" s="55"/>
      <c r="L11" s="55"/>
      <c r="M11" s="21" t="s">
        <v>101</v>
      </c>
      <c r="N11" s="6"/>
    </row>
    <row r="12" spans="2:14" ht="20.100000000000001" customHeight="1" thickBot="1" x14ac:dyDescent="0.45">
      <c r="B12" s="48"/>
      <c r="C12" s="47" t="s">
        <v>15</v>
      </c>
      <c r="D12" s="1" t="s">
        <v>16</v>
      </c>
      <c r="E12" s="10" t="s">
        <v>17</v>
      </c>
      <c r="F12" s="54">
        <v>280</v>
      </c>
      <c r="G12" s="55"/>
      <c r="H12" s="55"/>
      <c r="I12" s="55"/>
      <c r="J12" s="55"/>
      <c r="K12" s="55"/>
      <c r="L12" s="55"/>
      <c r="M12" s="21" t="s">
        <v>101</v>
      </c>
      <c r="N12" s="6"/>
    </row>
    <row r="13" spans="2:14" ht="20.100000000000001" customHeight="1" thickBot="1" x14ac:dyDescent="0.45">
      <c r="B13" s="48"/>
      <c r="C13" s="50"/>
      <c r="D13" s="1" t="s">
        <v>18</v>
      </c>
      <c r="E13" s="10" t="s">
        <v>17</v>
      </c>
      <c r="F13" s="25"/>
      <c r="G13" s="25"/>
      <c r="H13" s="25"/>
      <c r="I13" s="25"/>
      <c r="J13" s="25"/>
      <c r="K13" s="25"/>
      <c r="L13" s="26"/>
      <c r="M13" s="21" t="s">
        <v>74</v>
      </c>
      <c r="N13" s="6"/>
    </row>
    <row r="14" spans="2:14" ht="20.100000000000001" customHeight="1" thickBot="1" x14ac:dyDescent="0.45">
      <c r="B14" s="48"/>
      <c r="C14" s="50"/>
      <c r="D14" s="1" t="s">
        <v>19</v>
      </c>
      <c r="E14" s="10" t="s">
        <v>17</v>
      </c>
      <c r="F14" s="27"/>
      <c r="G14" s="25"/>
      <c r="H14" s="25"/>
      <c r="I14" s="25"/>
      <c r="J14" s="25"/>
      <c r="K14" s="25"/>
      <c r="L14" s="26"/>
      <c r="M14" s="21" t="s">
        <v>74</v>
      </c>
      <c r="N14" s="6"/>
    </row>
    <row r="15" spans="2:14" ht="20.100000000000001" customHeight="1" thickBot="1" x14ac:dyDescent="0.45">
      <c r="B15" s="48"/>
      <c r="C15" s="51"/>
      <c r="D15" s="1" t="s">
        <v>20</v>
      </c>
      <c r="E15" s="10" t="s">
        <v>17</v>
      </c>
      <c r="F15" s="27"/>
      <c r="G15" s="25"/>
      <c r="H15" s="25"/>
      <c r="I15" s="25"/>
      <c r="J15" s="25"/>
      <c r="K15" s="25"/>
      <c r="L15" s="26"/>
      <c r="M15" s="21" t="s">
        <v>74</v>
      </c>
      <c r="N15" s="6"/>
    </row>
    <row r="16" spans="2:14" ht="20.100000000000001" customHeight="1" thickBot="1" x14ac:dyDescent="0.45">
      <c r="B16" s="48"/>
      <c r="C16" s="47" t="s">
        <v>21</v>
      </c>
      <c r="D16" s="1" t="s">
        <v>18</v>
      </c>
      <c r="E16" s="10" t="s">
        <v>22</v>
      </c>
      <c r="F16" s="28"/>
      <c r="G16" s="29"/>
      <c r="H16" s="29"/>
      <c r="I16" s="29"/>
      <c r="J16" s="29"/>
      <c r="K16" s="29"/>
      <c r="L16" s="29"/>
      <c r="M16" s="21" t="s">
        <v>74</v>
      </c>
      <c r="N16" s="6"/>
    </row>
    <row r="17" spans="2:14" ht="20.100000000000001" customHeight="1" thickBot="1" x14ac:dyDescent="0.45">
      <c r="B17" s="48"/>
      <c r="C17" s="50"/>
      <c r="D17" s="1" t="s">
        <v>19</v>
      </c>
      <c r="E17" s="10" t="s">
        <v>22</v>
      </c>
      <c r="F17" s="28"/>
      <c r="G17" s="29"/>
      <c r="H17" s="29"/>
      <c r="I17" s="29"/>
      <c r="J17" s="29"/>
      <c r="K17" s="29"/>
      <c r="L17" s="29"/>
      <c r="M17" s="21" t="s">
        <v>74</v>
      </c>
      <c r="N17" s="6"/>
    </row>
    <row r="18" spans="2:14" ht="20.100000000000001" customHeight="1" thickBot="1" x14ac:dyDescent="0.45">
      <c r="B18" s="48"/>
      <c r="C18" s="51"/>
      <c r="D18" s="2" t="s">
        <v>23</v>
      </c>
      <c r="E18" s="10" t="s">
        <v>24</v>
      </c>
      <c r="F18" s="58">
        <f>SUM(F16:L17)</f>
        <v>0</v>
      </c>
      <c r="G18" s="59"/>
      <c r="H18" s="59"/>
      <c r="I18" s="59"/>
      <c r="J18" s="59"/>
      <c r="K18" s="59"/>
      <c r="L18" s="59"/>
      <c r="M18" s="21" t="s">
        <v>102</v>
      </c>
      <c r="N18" s="6"/>
    </row>
    <row r="19" spans="2:14" ht="20.100000000000001" customHeight="1" thickBot="1" x14ac:dyDescent="0.45">
      <c r="B19" s="48"/>
      <c r="C19" s="47" t="s">
        <v>25</v>
      </c>
      <c r="D19" s="1" t="s">
        <v>26</v>
      </c>
      <c r="E19" s="10" t="s">
        <v>14</v>
      </c>
      <c r="F19" s="30"/>
      <c r="G19" s="31"/>
      <c r="H19" s="30"/>
      <c r="I19" s="31"/>
      <c r="J19" s="30"/>
      <c r="K19" s="31"/>
      <c r="L19" s="31"/>
      <c r="M19" s="21" t="s">
        <v>74</v>
      </c>
    </row>
    <row r="20" spans="2:14" ht="20.100000000000001" customHeight="1" thickBot="1" x14ac:dyDescent="0.45">
      <c r="B20" s="48"/>
      <c r="C20" s="50"/>
      <c r="D20" s="1" t="s">
        <v>27</v>
      </c>
      <c r="E20" s="10" t="s">
        <v>14</v>
      </c>
      <c r="F20" s="32"/>
      <c r="G20" s="30"/>
      <c r="H20" s="31"/>
      <c r="I20" s="30"/>
      <c r="J20" s="31"/>
      <c r="K20" s="30"/>
      <c r="L20" s="31"/>
      <c r="M20" s="21" t="s">
        <v>74</v>
      </c>
    </row>
    <row r="21" spans="2:14" ht="20.100000000000001" customHeight="1" thickBot="1" x14ac:dyDescent="0.45">
      <c r="B21" s="48"/>
      <c r="C21" s="50"/>
      <c r="D21" s="1" t="s">
        <v>28</v>
      </c>
      <c r="E21" s="10" t="s">
        <v>29</v>
      </c>
      <c r="F21" s="33"/>
      <c r="G21" s="34"/>
      <c r="H21" s="34"/>
      <c r="I21" s="34"/>
      <c r="J21" s="34"/>
      <c r="K21" s="34"/>
      <c r="L21" s="34"/>
      <c r="M21" s="21" t="s">
        <v>74</v>
      </c>
      <c r="N21" s="6"/>
    </row>
    <row r="22" spans="2:14" ht="20.100000000000001" customHeight="1" thickBot="1" x14ac:dyDescent="0.45">
      <c r="B22" s="48"/>
      <c r="C22" s="51"/>
      <c r="D22" s="1" t="s">
        <v>30</v>
      </c>
      <c r="E22" s="10" t="s">
        <v>29</v>
      </c>
      <c r="F22" s="33"/>
      <c r="G22" s="35"/>
      <c r="H22" s="34"/>
      <c r="I22" s="35"/>
      <c r="J22" s="34"/>
      <c r="K22" s="35"/>
      <c r="L22" s="34"/>
      <c r="M22" s="21" t="s">
        <v>74</v>
      </c>
    </row>
    <row r="23" spans="2:14" ht="20.100000000000001" customHeight="1" thickBot="1" x14ac:dyDescent="0.45">
      <c r="B23" s="48"/>
      <c r="C23" s="1" t="s">
        <v>31</v>
      </c>
      <c r="D23" s="1" t="s">
        <v>32</v>
      </c>
      <c r="E23" s="10" t="s">
        <v>33</v>
      </c>
      <c r="F23" s="62"/>
      <c r="G23" s="63"/>
      <c r="H23" s="63"/>
      <c r="I23" s="63"/>
      <c r="J23" s="63"/>
      <c r="K23" s="63"/>
      <c r="L23" s="63"/>
      <c r="M23" s="21" t="s">
        <v>74</v>
      </c>
      <c r="N23" s="6"/>
    </row>
    <row r="24" spans="2:14" ht="20.100000000000001" customHeight="1" thickBot="1" x14ac:dyDescent="0.45">
      <c r="B24" s="48"/>
      <c r="C24" s="47" t="s">
        <v>34</v>
      </c>
      <c r="D24" s="1" t="s">
        <v>35</v>
      </c>
      <c r="E24" s="10" t="s">
        <v>39</v>
      </c>
      <c r="F24" s="36"/>
      <c r="G24" s="37"/>
      <c r="H24" s="36"/>
      <c r="I24" s="37"/>
      <c r="J24" s="36"/>
      <c r="K24" s="37"/>
      <c r="L24" s="38"/>
      <c r="M24" s="21" t="s">
        <v>74</v>
      </c>
      <c r="N24" s="6"/>
    </row>
    <row r="25" spans="2:14" ht="20.100000000000001" customHeight="1" thickBot="1" x14ac:dyDescent="0.45">
      <c r="B25" s="48"/>
      <c r="C25" s="50"/>
      <c r="D25" s="1" t="s">
        <v>95</v>
      </c>
      <c r="E25" s="10" t="s">
        <v>39</v>
      </c>
      <c r="F25" s="39"/>
      <c r="G25" s="37"/>
      <c r="H25" s="39"/>
      <c r="I25" s="37"/>
      <c r="J25" s="39"/>
      <c r="K25" s="37"/>
      <c r="L25" s="38"/>
      <c r="M25" s="21" t="s">
        <v>74</v>
      </c>
      <c r="N25" s="6"/>
    </row>
    <row r="26" spans="2:14" ht="20.100000000000001" customHeight="1" thickBot="1" x14ac:dyDescent="0.45">
      <c r="B26" s="48"/>
      <c r="C26" s="50"/>
      <c r="D26" s="1" t="s">
        <v>96</v>
      </c>
      <c r="E26" s="10" t="s">
        <v>39</v>
      </c>
      <c r="F26" s="39"/>
      <c r="G26" s="37"/>
      <c r="H26" s="39"/>
      <c r="I26" s="37"/>
      <c r="J26" s="39"/>
      <c r="K26" s="37"/>
      <c r="L26" s="38"/>
      <c r="M26" s="21" t="s">
        <v>74</v>
      </c>
      <c r="N26" s="6"/>
    </row>
    <row r="27" spans="2:14" ht="20.100000000000001" customHeight="1" thickBot="1" x14ac:dyDescent="0.45">
      <c r="B27" s="48"/>
      <c r="C27" s="51"/>
      <c r="D27" s="1" t="s">
        <v>36</v>
      </c>
      <c r="E27" s="10" t="s">
        <v>39</v>
      </c>
      <c r="F27" s="36"/>
      <c r="G27" s="36"/>
      <c r="H27" s="36"/>
      <c r="I27" s="36"/>
      <c r="J27" s="36"/>
      <c r="K27" s="36"/>
      <c r="L27" s="40"/>
      <c r="M27" s="21" t="s">
        <v>74</v>
      </c>
      <c r="N27" s="6"/>
    </row>
    <row r="28" spans="2:14" ht="20.100000000000001" customHeight="1" thickBot="1" x14ac:dyDescent="0.45">
      <c r="B28" s="48"/>
      <c r="C28" s="47" t="s">
        <v>37</v>
      </c>
      <c r="D28" s="1" t="s">
        <v>35</v>
      </c>
      <c r="E28" s="10" t="s">
        <v>39</v>
      </c>
      <c r="F28" s="39"/>
      <c r="G28" s="41"/>
      <c r="H28" s="37"/>
      <c r="I28" s="41"/>
      <c r="J28" s="37"/>
      <c r="K28" s="41"/>
      <c r="L28" s="38"/>
      <c r="M28" s="21" t="s">
        <v>74</v>
      </c>
      <c r="N28" s="6"/>
    </row>
    <row r="29" spans="2:14" ht="20.100000000000001" customHeight="1" thickBot="1" x14ac:dyDescent="0.45">
      <c r="B29" s="48"/>
      <c r="C29" s="50"/>
      <c r="D29" s="1" t="s">
        <v>95</v>
      </c>
      <c r="E29" s="10" t="s">
        <v>39</v>
      </c>
      <c r="F29" s="39"/>
      <c r="G29" s="37"/>
      <c r="H29" s="37"/>
      <c r="I29" s="37"/>
      <c r="J29" s="37"/>
      <c r="K29" s="37"/>
      <c r="L29" s="38"/>
      <c r="M29" s="21" t="s">
        <v>74</v>
      </c>
      <c r="N29" s="6"/>
    </row>
    <row r="30" spans="2:14" ht="20.100000000000001" customHeight="1" thickBot="1" x14ac:dyDescent="0.45">
      <c r="B30" s="48"/>
      <c r="C30" s="50"/>
      <c r="D30" s="1" t="s">
        <v>96</v>
      </c>
      <c r="E30" s="10" t="s">
        <v>39</v>
      </c>
      <c r="F30" s="39"/>
      <c r="G30" s="37"/>
      <c r="H30" s="37"/>
      <c r="I30" s="37"/>
      <c r="J30" s="37"/>
      <c r="K30" s="37"/>
      <c r="L30" s="38"/>
      <c r="M30" s="21" t="s">
        <v>74</v>
      </c>
    </row>
    <row r="31" spans="2:14" ht="20.100000000000001" customHeight="1" thickBot="1" x14ac:dyDescent="0.45">
      <c r="B31" s="48"/>
      <c r="C31" s="51"/>
      <c r="D31" s="1" t="s">
        <v>36</v>
      </c>
      <c r="E31" s="10" t="s">
        <v>39</v>
      </c>
      <c r="F31" s="36"/>
      <c r="G31" s="36"/>
      <c r="H31" s="36"/>
      <c r="I31" s="36"/>
      <c r="J31" s="36"/>
      <c r="K31" s="36"/>
      <c r="L31" s="40"/>
      <c r="M31" s="21" t="s">
        <v>74</v>
      </c>
      <c r="N31" s="6"/>
    </row>
    <row r="32" spans="2:14" ht="20.100000000000001" customHeight="1" thickBot="1" x14ac:dyDescent="0.45">
      <c r="B32" s="48"/>
      <c r="C32" s="47" t="s">
        <v>83</v>
      </c>
      <c r="D32" s="1" t="s">
        <v>35</v>
      </c>
      <c r="E32" s="10" t="s">
        <v>39</v>
      </c>
      <c r="F32" s="39"/>
      <c r="G32" s="37"/>
      <c r="H32" s="37"/>
      <c r="I32" s="37"/>
      <c r="J32" s="37"/>
      <c r="K32" s="37"/>
      <c r="L32" s="38"/>
      <c r="M32" s="21" t="s">
        <v>74</v>
      </c>
      <c r="N32" s="6"/>
    </row>
    <row r="33" spans="2:14" ht="20.100000000000001" customHeight="1" thickBot="1" x14ac:dyDescent="0.45">
      <c r="B33" s="48"/>
      <c r="C33" s="50"/>
      <c r="D33" s="1" t="s">
        <v>95</v>
      </c>
      <c r="E33" s="10" t="s">
        <v>39</v>
      </c>
      <c r="F33" s="39"/>
      <c r="G33" s="37"/>
      <c r="H33" s="37"/>
      <c r="I33" s="37"/>
      <c r="J33" s="37"/>
      <c r="K33" s="37"/>
      <c r="L33" s="38"/>
      <c r="M33" s="21" t="s">
        <v>74</v>
      </c>
      <c r="N33" s="6"/>
    </row>
    <row r="34" spans="2:14" ht="20.100000000000001" customHeight="1" thickBot="1" x14ac:dyDescent="0.45">
      <c r="B34" s="48"/>
      <c r="C34" s="50"/>
      <c r="D34" s="1" t="s">
        <v>96</v>
      </c>
      <c r="E34" s="10" t="s">
        <v>39</v>
      </c>
      <c r="F34" s="39"/>
      <c r="G34" s="37"/>
      <c r="H34" s="37"/>
      <c r="I34" s="37"/>
      <c r="J34" s="37"/>
      <c r="K34" s="37"/>
      <c r="L34" s="42"/>
      <c r="M34" s="21" t="s">
        <v>74</v>
      </c>
    </row>
    <row r="35" spans="2:14" ht="20.100000000000001" customHeight="1" thickBot="1" x14ac:dyDescent="0.45">
      <c r="B35" s="48"/>
      <c r="C35" s="51"/>
      <c r="D35" s="1" t="s">
        <v>36</v>
      </c>
      <c r="E35" s="10" t="s">
        <v>39</v>
      </c>
      <c r="F35" s="36"/>
      <c r="G35" s="36"/>
      <c r="H35" s="36"/>
      <c r="I35" s="36"/>
      <c r="J35" s="36"/>
      <c r="K35" s="36"/>
      <c r="L35" s="40"/>
      <c r="M35" s="21" t="s">
        <v>74</v>
      </c>
      <c r="N35" s="6"/>
    </row>
    <row r="36" spans="2:14" ht="20.100000000000001" customHeight="1" thickBot="1" x14ac:dyDescent="0.45">
      <c r="B36" s="48"/>
      <c r="C36" s="47" t="s">
        <v>38</v>
      </c>
      <c r="D36" s="1" t="s">
        <v>35</v>
      </c>
      <c r="E36" s="10" t="s">
        <v>39</v>
      </c>
      <c r="F36" s="58">
        <f>SUM(F24:L24)+SUM(F28:L28)+SUM(F32:L32)</f>
        <v>0</v>
      </c>
      <c r="G36" s="59"/>
      <c r="H36" s="59"/>
      <c r="I36" s="59"/>
      <c r="J36" s="59"/>
      <c r="K36" s="59"/>
      <c r="L36" s="59"/>
      <c r="M36" s="21" t="s">
        <v>73</v>
      </c>
      <c r="N36" s="6"/>
    </row>
    <row r="37" spans="2:14" ht="20.100000000000001" customHeight="1" thickBot="1" x14ac:dyDescent="0.45">
      <c r="B37" s="48"/>
      <c r="C37" s="48"/>
      <c r="D37" s="1" t="s">
        <v>95</v>
      </c>
      <c r="E37" s="10" t="s">
        <v>39</v>
      </c>
      <c r="F37" s="58">
        <f>SUM(F25:L25)+SUM(F29:L29)+SUM(F33:L33)</f>
        <v>0</v>
      </c>
      <c r="G37" s="59"/>
      <c r="H37" s="59"/>
      <c r="I37" s="59"/>
      <c r="J37" s="59"/>
      <c r="K37" s="59"/>
      <c r="L37" s="59"/>
      <c r="M37" s="21" t="s">
        <v>73</v>
      </c>
      <c r="N37" s="6"/>
    </row>
    <row r="38" spans="2:14" ht="20.100000000000001" customHeight="1" thickBot="1" x14ac:dyDescent="0.45">
      <c r="B38" s="48"/>
      <c r="C38" s="48"/>
      <c r="D38" s="1" t="s">
        <v>96</v>
      </c>
      <c r="E38" s="10" t="s">
        <v>39</v>
      </c>
      <c r="F38" s="58">
        <f>SUM(F26:L26)+SUM(F30:L30)+SUM(F34:L34)</f>
        <v>0</v>
      </c>
      <c r="G38" s="59"/>
      <c r="H38" s="59"/>
      <c r="I38" s="59"/>
      <c r="J38" s="59"/>
      <c r="K38" s="59"/>
      <c r="L38" s="59"/>
      <c r="M38" s="21" t="s">
        <v>73</v>
      </c>
      <c r="N38" s="6"/>
    </row>
    <row r="39" spans="2:14" ht="20.100000000000001" customHeight="1" thickBot="1" x14ac:dyDescent="0.45">
      <c r="B39" s="48"/>
      <c r="C39" s="51"/>
      <c r="D39" s="1" t="s">
        <v>36</v>
      </c>
      <c r="E39" s="10" t="s">
        <v>39</v>
      </c>
      <c r="F39" s="58">
        <f>SUM(F27:L27)+SUM(F31:L31)+SUM(F35:L35)</f>
        <v>0</v>
      </c>
      <c r="G39" s="59"/>
      <c r="H39" s="59"/>
      <c r="I39" s="59"/>
      <c r="J39" s="59"/>
      <c r="K39" s="59"/>
      <c r="L39" s="59"/>
      <c r="M39" s="21" t="s">
        <v>73</v>
      </c>
      <c r="N39" s="6"/>
    </row>
    <row r="40" spans="2:14" ht="20.100000000000001" customHeight="1" thickBot="1" x14ac:dyDescent="0.45">
      <c r="B40" s="48"/>
      <c r="C40" s="47" t="s">
        <v>40</v>
      </c>
      <c r="D40" s="1" t="s">
        <v>84</v>
      </c>
      <c r="E40" s="10" t="s">
        <v>85</v>
      </c>
      <c r="F40" s="64"/>
      <c r="G40" s="65"/>
      <c r="H40" s="65"/>
      <c r="I40" s="65"/>
      <c r="J40" s="65"/>
      <c r="K40" s="65"/>
      <c r="L40" s="65"/>
      <c r="M40" s="21" t="s">
        <v>74</v>
      </c>
      <c r="N40" s="6"/>
    </row>
    <row r="41" spans="2:14" ht="20.100000000000001" customHeight="1" thickBot="1" x14ac:dyDescent="0.45">
      <c r="B41" s="48"/>
      <c r="C41" s="51"/>
      <c r="D41" s="1" t="s">
        <v>103</v>
      </c>
      <c r="E41" s="10" t="s">
        <v>91</v>
      </c>
      <c r="F41" s="66"/>
      <c r="G41" s="67"/>
      <c r="H41" s="67"/>
      <c r="I41" s="67"/>
      <c r="J41" s="67"/>
      <c r="K41" s="67"/>
      <c r="L41" s="67"/>
      <c r="M41" s="21" t="s">
        <v>90</v>
      </c>
      <c r="N41" s="6"/>
    </row>
    <row r="42" spans="2:14" ht="20.100000000000001" customHeight="1" thickBot="1" x14ac:dyDescent="0.45">
      <c r="B42" s="48"/>
      <c r="C42" s="47" t="s">
        <v>54</v>
      </c>
      <c r="D42" s="1" t="s">
        <v>41</v>
      </c>
      <c r="E42" s="10" t="s">
        <v>69</v>
      </c>
      <c r="F42" s="68">
        <v>3.5199999999999999E-4</v>
      </c>
      <c r="G42" s="69"/>
      <c r="H42" s="69"/>
      <c r="I42" s="69"/>
      <c r="J42" s="69"/>
      <c r="K42" s="69"/>
      <c r="L42" s="69"/>
      <c r="M42" s="21" t="s">
        <v>89</v>
      </c>
      <c r="N42" s="6"/>
    </row>
    <row r="43" spans="2:14" ht="20.100000000000001" customHeight="1" thickBot="1" x14ac:dyDescent="0.45">
      <c r="B43" s="48"/>
      <c r="C43" s="51"/>
      <c r="D43" s="1" t="s">
        <v>92</v>
      </c>
      <c r="E43" s="10" t="s">
        <v>93</v>
      </c>
      <c r="F43" s="68">
        <v>2.29</v>
      </c>
      <c r="G43" s="69"/>
      <c r="H43" s="69"/>
      <c r="I43" s="69"/>
      <c r="J43" s="69"/>
      <c r="K43" s="69"/>
      <c r="L43" s="69"/>
      <c r="M43" s="21" t="s">
        <v>106</v>
      </c>
      <c r="N43" s="6"/>
    </row>
    <row r="44" spans="2:14" ht="20.100000000000001" customHeight="1" thickBot="1" x14ac:dyDescent="0.45">
      <c r="B44" s="48"/>
      <c r="C44" s="47" t="s">
        <v>56</v>
      </c>
      <c r="D44" s="1" t="s">
        <v>55</v>
      </c>
      <c r="E44" s="10" t="s">
        <v>70</v>
      </c>
      <c r="F44" s="72">
        <f>F36*F42</f>
        <v>0</v>
      </c>
      <c r="G44" s="73"/>
      <c r="H44" s="73"/>
      <c r="I44" s="73"/>
      <c r="J44" s="73"/>
      <c r="K44" s="73"/>
      <c r="L44" s="73"/>
      <c r="M44" s="21" t="s">
        <v>73</v>
      </c>
      <c r="N44" s="6"/>
    </row>
    <row r="45" spans="2:14" ht="20.100000000000001" customHeight="1" thickBot="1" x14ac:dyDescent="0.45">
      <c r="B45" s="48"/>
      <c r="C45" s="50"/>
      <c r="D45" s="1" t="s">
        <v>57</v>
      </c>
      <c r="E45" s="10" t="s">
        <v>70</v>
      </c>
      <c r="F45" s="72">
        <f>F41/1000*F43</f>
        <v>0</v>
      </c>
      <c r="G45" s="73"/>
      <c r="H45" s="73"/>
      <c r="I45" s="73"/>
      <c r="J45" s="73"/>
      <c r="K45" s="73"/>
      <c r="L45" s="73"/>
      <c r="M45" s="21" t="s">
        <v>73</v>
      </c>
      <c r="N45" s="6"/>
    </row>
    <row r="46" spans="2:14" ht="20.100000000000001" customHeight="1" thickBot="1" x14ac:dyDescent="0.45">
      <c r="B46" s="48"/>
      <c r="C46" s="51"/>
      <c r="D46" s="2" t="s">
        <v>58</v>
      </c>
      <c r="E46" s="10" t="s">
        <v>70</v>
      </c>
      <c r="F46" s="74">
        <f>SUM(F44:L45)</f>
        <v>0</v>
      </c>
      <c r="G46" s="75"/>
      <c r="H46" s="75"/>
      <c r="I46" s="75"/>
      <c r="J46" s="75"/>
      <c r="K46" s="75"/>
      <c r="L46" s="75"/>
      <c r="M46" s="21" t="s">
        <v>73</v>
      </c>
      <c r="N46" s="6"/>
    </row>
    <row r="47" spans="2:14" ht="20.100000000000001" customHeight="1" thickBot="1" x14ac:dyDescent="0.45">
      <c r="B47" s="48"/>
      <c r="C47" s="1" t="s">
        <v>59</v>
      </c>
      <c r="D47" s="2" t="s">
        <v>60</v>
      </c>
      <c r="E47" s="10" t="s">
        <v>70</v>
      </c>
      <c r="F47" s="72">
        <f>F39*F42</f>
        <v>0</v>
      </c>
      <c r="G47" s="73"/>
      <c r="H47" s="73"/>
      <c r="I47" s="73"/>
      <c r="J47" s="73"/>
      <c r="K47" s="73"/>
      <c r="L47" s="73"/>
      <c r="M47" s="21" t="s">
        <v>73</v>
      </c>
      <c r="N47" s="6"/>
    </row>
    <row r="48" spans="2:14" ht="20.100000000000001" customHeight="1" thickBot="1" x14ac:dyDescent="0.45">
      <c r="B48" s="48"/>
      <c r="C48" s="1" t="s">
        <v>61</v>
      </c>
      <c r="D48" s="1" t="s">
        <v>62</v>
      </c>
      <c r="E48" s="10" t="s">
        <v>70</v>
      </c>
      <c r="F48" s="76">
        <f>F46-SUM(F47:L47)</f>
        <v>0</v>
      </c>
      <c r="G48" s="77"/>
      <c r="H48" s="77"/>
      <c r="I48" s="77"/>
      <c r="J48" s="77"/>
      <c r="K48" s="77"/>
      <c r="L48" s="77"/>
      <c r="M48" s="21" t="s">
        <v>73</v>
      </c>
      <c r="N48" s="6"/>
    </row>
    <row r="49" spans="2:14" ht="20.100000000000001" customHeight="1" thickBot="1" x14ac:dyDescent="0.45">
      <c r="B49" s="48"/>
      <c r="C49" s="47" t="s">
        <v>63</v>
      </c>
      <c r="D49" s="1" t="s">
        <v>55</v>
      </c>
      <c r="E49" s="10" t="s">
        <v>71</v>
      </c>
      <c r="F49" s="72">
        <f>IF(ISERROR(ROUND(F44*1000/F$18,0))=TRUE,0,ROUND(F44*1000/F$18,0))</f>
        <v>0</v>
      </c>
      <c r="G49" s="73"/>
      <c r="H49" s="73"/>
      <c r="I49" s="73"/>
      <c r="J49" s="73"/>
      <c r="K49" s="73"/>
      <c r="L49" s="73"/>
      <c r="M49" s="21" t="s">
        <v>73</v>
      </c>
      <c r="N49" s="6"/>
    </row>
    <row r="50" spans="2:14" ht="20.100000000000001" customHeight="1" thickBot="1" x14ac:dyDescent="0.45">
      <c r="B50" s="48"/>
      <c r="C50" s="50"/>
      <c r="D50" s="1" t="s">
        <v>57</v>
      </c>
      <c r="E50" s="10" t="s">
        <v>71</v>
      </c>
      <c r="F50" s="72">
        <f>IF(ISERROR(ROUND(F45*1000/F$18,0))=TRUE,0,ROUND(F45*1000/F$18,0))</f>
        <v>0</v>
      </c>
      <c r="G50" s="73"/>
      <c r="H50" s="73"/>
      <c r="I50" s="73"/>
      <c r="J50" s="73"/>
      <c r="K50" s="73"/>
      <c r="L50" s="73"/>
      <c r="M50" s="21" t="s">
        <v>73</v>
      </c>
      <c r="N50" s="6"/>
    </row>
    <row r="51" spans="2:14" ht="20.100000000000001" customHeight="1" thickBot="1" x14ac:dyDescent="0.45">
      <c r="B51" s="48"/>
      <c r="C51" s="51"/>
      <c r="D51" s="1" t="s">
        <v>64</v>
      </c>
      <c r="E51" s="10" t="s">
        <v>71</v>
      </c>
      <c r="F51" s="72">
        <f>SUM(F49:L50)</f>
        <v>0</v>
      </c>
      <c r="G51" s="73"/>
      <c r="H51" s="73"/>
      <c r="I51" s="73"/>
      <c r="J51" s="73"/>
      <c r="K51" s="73"/>
      <c r="L51" s="73"/>
      <c r="M51" s="21" t="s">
        <v>73</v>
      </c>
      <c r="N51" s="6"/>
    </row>
    <row r="52" spans="2:14" ht="20.100000000000001" customHeight="1" thickBot="1" x14ac:dyDescent="0.45">
      <c r="B52" s="48"/>
      <c r="C52" s="1" t="s">
        <v>59</v>
      </c>
      <c r="D52" s="1" t="s">
        <v>55</v>
      </c>
      <c r="E52" s="10" t="s">
        <v>71</v>
      </c>
      <c r="F52" s="72">
        <f>IF(ISERROR(ROUND(F47*1000/F$18,0))=TRUE,0,ROUND(F47*1000/F$18,0))</f>
        <v>0</v>
      </c>
      <c r="G52" s="73"/>
      <c r="H52" s="73"/>
      <c r="I52" s="73"/>
      <c r="J52" s="73"/>
      <c r="K52" s="73"/>
      <c r="L52" s="73"/>
      <c r="M52" s="21" t="s">
        <v>73</v>
      </c>
      <c r="N52" s="6"/>
    </row>
    <row r="53" spans="2:14" ht="20.100000000000001" customHeight="1" thickBot="1" x14ac:dyDescent="0.45">
      <c r="B53" s="48"/>
      <c r="C53" s="11" t="s">
        <v>87</v>
      </c>
      <c r="D53" s="12"/>
      <c r="E53" s="15" t="s">
        <v>71</v>
      </c>
      <c r="F53" s="70">
        <f>F51-F52</f>
        <v>0</v>
      </c>
      <c r="G53" s="71"/>
      <c r="H53" s="71"/>
      <c r="I53" s="71"/>
      <c r="J53" s="71"/>
      <c r="K53" s="71"/>
      <c r="L53" s="71"/>
      <c r="M53" s="22" t="str">
        <f>"&lt;"&amp;ROUND(-240*LOG(F6,10)+485,0)&amp;" ※エネ回収マニュアルP.21"</f>
        <v>&lt;-72 ※エネ回収マニュアルP.21</v>
      </c>
      <c r="N53" s="6"/>
    </row>
    <row r="54" spans="2:14" ht="20.100000000000001" customHeight="1" thickBot="1" x14ac:dyDescent="0.45">
      <c r="B54" s="48"/>
      <c r="C54" s="13" t="s">
        <v>42</v>
      </c>
      <c r="D54" s="14"/>
      <c r="E54" s="16" t="s">
        <v>71</v>
      </c>
      <c r="F54" s="80">
        <f>ROUND(-240*LOG(F6,10)+485,0)</f>
        <v>-72</v>
      </c>
      <c r="G54" s="81"/>
      <c r="H54" s="81"/>
      <c r="I54" s="81"/>
      <c r="J54" s="81"/>
      <c r="K54" s="81"/>
      <c r="L54" s="81"/>
      <c r="M54" s="23"/>
      <c r="N54" s="6"/>
    </row>
    <row r="55" spans="2:14" ht="20.100000000000001" customHeight="1" thickBot="1" x14ac:dyDescent="0.45">
      <c r="B55" s="49"/>
      <c r="C55" s="82" t="s">
        <v>43</v>
      </c>
      <c r="D55" s="83"/>
      <c r="E55" s="17"/>
      <c r="F55" s="84" t="str">
        <f>IF(F53&lt;F54,"○","×")</f>
        <v>×</v>
      </c>
      <c r="G55" s="85"/>
      <c r="H55" s="85"/>
      <c r="I55" s="85"/>
      <c r="J55" s="85"/>
      <c r="K55" s="85"/>
      <c r="L55" s="85"/>
      <c r="M55" s="21" t="s">
        <v>97</v>
      </c>
      <c r="N55" s="6"/>
    </row>
    <row r="56" spans="2:14" ht="20.100000000000001" customHeight="1" thickBot="1" x14ac:dyDescent="0.45">
      <c r="B56" s="47" t="s">
        <v>67</v>
      </c>
      <c r="C56" s="86" t="s">
        <v>44</v>
      </c>
      <c r="D56" s="87"/>
      <c r="E56" s="18"/>
      <c r="F56" s="88" t="s">
        <v>94</v>
      </c>
      <c r="G56" s="89"/>
      <c r="H56" s="89"/>
      <c r="I56" s="89"/>
      <c r="J56" s="89"/>
      <c r="K56" s="89"/>
      <c r="L56" s="89"/>
      <c r="M56" s="21"/>
      <c r="N56" s="6"/>
    </row>
    <row r="57" spans="2:14" ht="20.100000000000001" customHeight="1" thickBot="1" x14ac:dyDescent="0.45">
      <c r="B57" s="50"/>
      <c r="C57" s="90" t="s">
        <v>23</v>
      </c>
      <c r="D57" s="91"/>
      <c r="E57" s="10" t="s">
        <v>24</v>
      </c>
      <c r="F57" s="92">
        <f>F18</f>
        <v>0</v>
      </c>
      <c r="G57" s="93"/>
      <c r="H57" s="93"/>
      <c r="I57" s="93"/>
      <c r="J57" s="93"/>
      <c r="K57" s="93"/>
      <c r="L57" s="93"/>
      <c r="M57" s="21" t="s">
        <v>73</v>
      </c>
      <c r="N57" s="6"/>
    </row>
    <row r="58" spans="2:14" ht="20.100000000000001" customHeight="1" thickBot="1" x14ac:dyDescent="0.45">
      <c r="B58" s="50"/>
      <c r="C58" s="47" t="s">
        <v>45</v>
      </c>
      <c r="D58" s="3" t="s">
        <v>46</v>
      </c>
      <c r="E58" s="10" t="s">
        <v>14</v>
      </c>
      <c r="F58" s="94">
        <f>47.81</f>
        <v>47.81</v>
      </c>
      <c r="G58" s="95"/>
      <c r="H58" s="95"/>
      <c r="I58" s="95"/>
      <c r="J58" s="95"/>
      <c r="K58" s="95"/>
      <c r="L58" s="96"/>
      <c r="M58" s="21" t="s">
        <v>104</v>
      </c>
      <c r="N58" s="6"/>
    </row>
    <row r="59" spans="2:14" ht="20.100000000000001" customHeight="1" thickBot="1" x14ac:dyDescent="0.45">
      <c r="B59" s="50"/>
      <c r="C59" s="51"/>
      <c r="D59" s="1" t="s">
        <v>47</v>
      </c>
      <c r="E59" s="10" t="s">
        <v>48</v>
      </c>
      <c r="F59" s="97">
        <f>ROUND(12.11/52.19*100,2)</f>
        <v>23.2</v>
      </c>
      <c r="G59" s="98"/>
      <c r="H59" s="98"/>
      <c r="I59" s="98"/>
      <c r="J59" s="98"/>
      <c r="K59" s="98"/>
      <c r="L59" s="99"/>
      <c r="M59" s="21" t="s">
        <v>105</v>
      </c>
      <c r="N59" s="6"/>
    </row>
    <row r="60" spans="2:14" ht="20.100000000000001" customHeight="1" thickBot="1" x14ac:dyDescent="0.45">
      <c r="B60" s="50"/>
      <c r="C60" s="1" t="s">
        <v>49</v>
      </c>
      <c r="D60" s="1" t="s">
        <v>50</v>
      </c>
      <c r="E60" s="10" t="s">
        <v>51</v>
      </c>
      <c r="F60" s="100">
        <f>F57*(1-F58/100)*F59/100</f>
        <v>0</v>
      </c>
      <c r="G60" s="101"/>
      <c r="H60" s="101"/>
      <c r="I60" s="101"/>
      <c r="J60" s="101"/>
      <c r="K60" s="101"/>
      <c r="L60" s="101"/>
      <c r="M60" s="21" t="s">
        <v>73</v>
      </c>
      <c r="N60" s="6"/>
    </row>
    <row r="61" spans="2:14" ht="20.100000000000001" customHeight="1" thickBot="1" x14ac:dyDescent="0.45">
      <c r="B61" s="50"/>
      <c r="C61" s="1" t="s">
        <v>54</v>
      </c>
      <c r="D61" s="1" t="s">
        <v>52</v>
      </c>
      <c r="E61" s="10" t="s">
        <v>72</v>
      </c>
      <c r="F61" s="102">
        <v>2730</v>
      </c>
      <c r="G61" s="103"/>
      <c r="H61" s="103"/>
      <c r="I61" s="103"/>
      <c r="J61" s="103"/>
      <c r="K61" s="103"/>
      <c r="L61" s="103"/>
      <c r="M61" s="21" t="s">
        <v>86</v>
      </c>
      <c r="N61" s="6"/>
    </row>
    <row r="62" spans="2:14" ht="20.100000000000001" customHeight="1" thickBot="1" x14ac:dyDescent="0.45">
      <c r="B62" s="50"/>
      <c r="C62" s="1" t="s">
        <v>53</v>
      </c>
      <c r="D62" s="2" t="s">
        <v>65</v>
      </c>
      <c r="E62" s="10" t="s">
        <v>70</v>
      </c>
      <c r="F62" s="104">
        <f>ROUND(F61/1000*F60,0)</f>
        <v>0</v>
      </c>
      <c r="G62" s="105"/>
      <c r="H62" s="105"/>
      <c r="I62" s="105"/>
      <c r="J62" s="105"/>
      <c r="K62" s="105"/>
      <c r="L62" s="105"/>
      <c r="M62" s="21" t="s">
        <v>73</v>
      </c>
      <c r="N62" s="6"/>
    </row>
    <row r="63" spans="2:14" ht="20.100000000000001" customHeight="1" thickBot="1" x14ac:dyDescent="0.45">
      <c r="B63" s="50"/>
      <c r="C63" s="11" t="s">
        <v>87</v>
      </c>
      <c r="D63" s="12"/>
      <c r="E63" s="15" t="s">
        <v>71</v>
      </c>
      <c r="F63" s="106">
        <f>ROUND((1-F58/100)*F59/100*F61,0)</f>
        <v>331</v>
      </c>
      <c r="G63" s="107"/>
      <c r="H63" s="107"/>
      <c r="I63" s="107"/>
      <c r="J63" s="107"/>
      <c r="K63" s="107"/>
      <c r="L63" s="107"/>
      <c r="M63" s="21" t="s">
        <v>73</v>
      </c>
      <c r="N63" s="6"/>
    </row>
    <row r="64" spans="2:14" ht="20.100000000000001" customHeight="1" thickBot="1" x14ac:dyDescent="0.45">
      <c r="B64" s="50"/>
      <c r="C64" s="13" t="s">
        <v>42</v>
      </c>
      <c r="D64" s="14"/>
      <c r="E64" s="16" t="s">
        <v>71</v>
      </c>
      <c r="F64" s="78">
        <v>335</v>
      </c>
      <c r="G64" s="79"/>
      <c r="H64" s="79"/>
      <c r="I64" s="79"/>
      <c r="J64" s="79"/>
      <c r="K64" s="79"/>
      <c r="L64" s="79"/>
      <c r="M64" s="21" t="s">
        <v>86</v>
      </c>
      <c r="N64" s="6"/>
    </row>
    <row r="65" spans="2:14" ht="20.100000000000001" customHeight="1" thickBot="1" x14ac:dyDescent="0.45">
      <c r="B65" s="50"/>
      <c r="C65" s="82" t="s">
        <v>43</v>
      </c>
      <c r="D65" s="83"/>
      <c r="E65" s="17"/>
      <c r="F65" s="108" t="str">
        <f>IF(F63&lt;F64,"○","×")</f>
        <v>○</v>
      </c>
      <c r="G65" s="109"/>
      <c r="H65" s="109"/>
      <c r="I65" s="109"/>
      <c r="J65" s="109"/>
      <c r="K65" s="109"/>
      <c r="L65" s="109"/>
      <c r="M65" s="21"/>
      <c r="N65" s="6"/>
    </row>
    <row r="66" spans="2:14" ht="20.100000000000001" customHeight="1" thickBot="1" x14ac:dyDescent="0.45">
      <c r="B66" s="47" t="s">
        <v>66</v>
      </c>
      <c r="C66" s="11" t="s">
        <v>87</v>
      </c>
      <c r="D66" s="12"/>
      <c r="E66" s="15" t="s">
        <v>71</v>
      </c>
      <c r="F66" s="110">
        <f>F53+F63</f>
        <v>331</v>
      </c>
      <c r="G66" s="111"/>
      <c r="H66" s="111"/>
      <c r="I66" s="111"/>
      <c r="J66" s="111"/>
      <c r="K66" s="111"/>
      <c r="L66" s="111"/>
      <c r="M66" s="21" t="s">
        <v>73</v>
      </c>
      <c r="N66" s="6"/>
    </row>
    <row r="67" spans="2:14" ht="20.100000000000001" customHeight="1" thickBot="1" x14ac:dyDescent="0.45">
      <c r="B67" s="48"/>
      <c r="C67" s="13" t="s">
        <v>42</v>
      </c>
      <c r="D67" s="14"/>
      <c r="E67" s="16" t="s">
        <v>71</v>
      </c>
      <c r="F67" s="112">
        <f>F54+F64</f>
        <v>263</v>
      </c>
      <c r="G67" s="113"/>
      <c r="H67" s="113"/>
      <c r="I67" s="113"/>
      <c r="J67" s="113"/>
      <c r="K67" s="113"/>
      <c r="L67" s="113"/>
      <c r="M67" s="23" t="str">
        <f>"="&amp;ROUND(-240*LOG(F6,10)+820,0)&amp;" ※エネ回収マニュアルP.20"</f>
        <v>=263 ※エネ回収マニュアルP.20</v>
      </c>
      <c r="N67" s="6"/>
    </row>
    <row r="68" spans="2:14" ht="20.100000000000001" customHeight="1" thickBot="1" x14ac:dyDescent="0.45">
      <c r="B68" s="49"/>
      <c r="C68" s="82" t="s">
        <v>43</v>
      </c>
      <c r="D68" s="83"/>
      <c r="E68" s="17"/>
      <c r="F68" s="114" t="str">
        <f>IF(F66&lt;F67,"○","×")</f>
        <v>×</v>
      </c>
      <c r="G68" s="115"/>
      <c r="H68" s="115"/>
      <c r="I68" s="115"/>
      <c r="J68" s="115"/>
      <c r="K68" s="115"/>
      <c r="L68" s="115"/>
      <c r="M68" s="21" t="s">
        <v>98</v>
      </c>
      <c r="N68" s="6"/>
    </row>
    <row r="69" spans="2:14" ht="20.100000000000001" customHeight="1" x14ac:dyDescent="0.4">
      <c r="I69" s="24"/>
    </row>
  </sheetData>
  <mergeCells count="68">
    <mergeCell ref="C65:D65"/>
    <mergeCell ref="F65:L65"/>
    <mergeCell ref="B66:B68"/>
    <mergeCell ref="F66:L66"/>
    <mergeCell ref="F67:L67"/>
    <mergeCell ref="C68:D68"/>
    <mergeCell ref="F68:L68"/>
    <mergeCell ref="F64:L64"/>
    <mergeCell ref="F54:L54"/>
    <mergeCell ref="C55:D55"/>
    <mergeCell ref="F55:L55"/>
    <mergeCell ref="B56:B65"/>
    <mergeCell ref="C56:D56"/>
    <mergeCell ref="F56:L56"/>
    <mergeCell ref="C57:D57"/>
    <mergeCell ref="F57:L57"/>
    <mergeCell ref="C58:C59"/>
    <mergeCell ref="F58:L58"/>
    <mergeCell ref="F59:L59"/>
    <mergeCell ref="F60:L60"/>
    <mergeCell ref="F61:L61"/>
    <mergeCell ref="F62:L62"/>
    <mergeCell ref="F63:L63"/>
    <mergeCell ref="C42:C43"/>
    <mergeCell ref="F42:L42"/>
    <mergeCell ref="F43:L43"/>
    <mergeCell ref="F53:L53"/>
    <mergeCell ref="C44:C46"/>
    <mergeCell ref="F44:L44"/>
    <mergeCell ref="F45:L45"/>
    <mergeCell ref="F46:L46"/>
    <mergeCell ref="F47:L47"/>
    <mergeCell ref="F48:L48"/>
    <mergeCell ref="C49:C51"/>
    <mergeCell ref="F49:L49"/>
    <mergeCell ref="F50:L50"/>
    <mergeCell ref="F51:L51"/>
    <mergeCell ref="F52:L52"/>
    <mergeCell ref="F23:L23"/>
    <mergeCell ref="C24:C27"/>
    <mergeCell ref="C28:C31"/>
    <mergeCell ref="C32:C35"/>
    <mergeCell ref="C40:C41"/>
    <mergeCell ref="F40:L40"/>
    <mergeCell ref="F41:L41"/>
    <mergeCell ref="F37:L37"/>
    <mergeCell ref="F38:L38"/>
    <mergeCell ref="C12:C15"/>
    <mergeCell ref="F12:L12"/>
    <mergeCell ref="C16:C18"/>
    <mergeCell ref="F18:L18"/>
    <mergeCell ref="C19:C22"/>
    <mergeCell ref="B2:M2"/>
    <mergeCell ref="B4:D4"/>
    <mergeCell ref="B5:B55"/>
    <mergeCell ref="C5:C8"/>
    <mergeCell ref="F5:L5"/>
    <mergeCell ref="F6:L6"/>
    <mergeCell ref="F7:L7"/>
    <mergeCell ref="F8:L8"/>
    <mergeCell ref="C9:C11"/>
    <mergeCell ref="D9:D10"/>
    <mergeCell ref="C36:C39"/>
    <mergeCell ref="F36:L36"/>
    <mergeCell ref="F39:L39"/>
    <mergeCell ref="F9:L9"/>
    <mergeCell ref="F10:L10"/>
    <mergeCell ref="F11:L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温室効果ガス算定シート</vt:lpstr>
      <vt:lpstr>温室効果ガス算定シート!Print_Area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2020-02-21T12:46:32Z</cp:lastPrinted>
  <dcterms:created xsi:type="dcterms:W3CDTF">2016-05-11T02:00:10Z</dcterms:created>
  <dcterms:modified xsi:type="dcterms:W3CDTF">2021-07-07T21:20:13Z</dcterms:modified>
</cp:coreProperties>
</file>