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K:\01_市ホームページ\資格・賦課\09_保険税試算表\"/>
    </mc:Choice>
  </mc:AlternateContent>
  <xr:revisionPtr revIDLastSave="0" documentId="13_ncr:1_{3D914E0D-06D0-4045-9A15-DDE607EDF99F}" xr6:coauthVersionLast="47" xr6:coauthVersionMax="47" xr10:uidLastSave="{00000000-0000-0000-0000-000000000000}"/>
  <bookViews>
    <workbookView xWindow="-120" yWindow="-120" windowWidth="29040" windowHeight="15840" xr2:uid="{00000000-000D-0000-FFFF-FFFF00000000}"/>
  </bookViews>
  <sheets>
    <sheet name="入力" sheetId="1" r:id="rId1"/>
    <sheet name="国保税試算" sheetId="5" r:id="rId2"/>
    <sheet name="所得換算表" sheetId="4" state="hidden" r:id="rId3"/>
    <sheet name="計算" sheetId="2" state="hidden" r:id="rId4"/>
  </sheets>
  <definedNames>
    <definedName name="_xlnm.Print_Area" localSheetId="1">国保税試算!$A$1:$I$56</definedName>
    <definedName name="_xlnm.Print_Area" localSheetId="0">入力!$A$1:$H$22</definedName>
    <definedName name="給与所得換算" localSheetId="2">#REF!</definedName>
    <definedName name="給与所得換算">#REF!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E29" i="5"/>
  <c r="G1" i="1" l="1"/>
  <c r="D11" i="1" s="1"/>
  <c r="D9" i="1" l="1"/>
  <c r="C24" i="2" s="1"/>
  <c r="D10" i="1"/>
  <c r="D5" i="1"/>
  <c r="D15" i="1" l="1"/>
  <c r="D14" i="1"/>
  <c r="B34" i="5" l="1"/>
  <c r="A3" i="5" s="1"/>
  <c r="U22" i="2"/>
  <c r="U11" i="2"/>
  <c r="R22" i="2"/>
  <c r="R11" i="2"/>
  <c r="O22" i="2"/>
  <c r="O11" i="2"/>
  <c r="L22" i="2"/>
  <c r="L11" i="2"/>
  <c r="I22" i="2"/>
  <c r="I11" i="2"/>
  <c r="F22" i="2"/>
  <c r="C22" i="2"/>
  <c r="F11" i="2"/>
  <c r="C11" i="2"/>
  <c r="O24" i="2"/>
  <c r="Q20" i="2"/>
  <c r="T23" i="2"/>
  <c r="C6" i="5" l="1"/>
  <c r="H6" i="5" s="1"/>
  <c r="H5" i="5"/>
  <c r="B11" i="5" s="1"/>
  <c r="H12" i="5"/>
  <c r="B18" i="5" s="1"/>
  <c r="H19" i="5"/>
  <c r="B26" i="5" s="1"/>
  <c r="C21" i="5"/>
  <c r="E24" i="5"/>
  <c r="C14" i="5"/>
  <c r="C13" i="5"/>
  <c r="H13" i="5" s="1"/>
  <c r="E9" i="5"/>
  <c r="E16" i="5"/>
  <c r="C7" i="5"/>
  <c r="C22" i="5"/>
  <c r="D12" i="1"/>
  <c r="K20" i="2" s="1"/>
  <c r="H23" i="2"/>
  <c r="I23" i="2" s="1"/>
  <c r="R24" i="2"/>
  <c r="Q12" i="2"/>
  <c r="R12" i="2" s="1"/>
  <c r="Q9" i="2"/>
  <c r="R9" i="2" s="1"/>
  <c r="Q23" i="2"/>
  <c r="R23" i="2" s="1"/>
  <c r="O13" i="2"/>
  <c r="T20" i="2"/>
  <c r="U20" i="2" s="1"/>
  <c r="T9" i="2"/>
  <c r="U9" i="2" s="1"/>
  <c r="T12" i="2"/>
  <c r="U12" i="2" s="1"/>
  <c r="R13" i="2"/>
  <c r="N23" i="2"/>
  <c r="O23" i="2" s="1"/>
  <c r="U24" i="2"/>
  <c r="U13" i="2"/>
  <c r="N20" i="2"/>
  <c r="N9" i="2"/>
  <c r="O9" i="2" s="1"/>
  <c r="N12" i="2"/>
  <c r="O12" i="2" s="1"/>
  <c r="U23" i="2"/>
  <c r="E14" i="5" l="1"/>
  <c r="H14" i="5" s="1"/>
  <c r="E7" i="5"/>
  <c r="H7" i="5" s="1"/>
  <c r="E22" i="5"/>
  <c r="H21" i="5" s="1"/>
  <c r="B20" i="2"/>
  <c r="C20" i="2" s="1"/>
  <c r="R10" i="2"/>
  <c r="R14" i="2" s="1"/>
  <c r="R16" i="2" s="1"/>
  <c r="B12" i="2"/>
  <c r="C12" i="2" s="1"/>
  <c r="C13" i="2"/>
  <c r="B9" i="2"/>
  <c r="C9" i="2" s="1"/>
  <c r="B23" i="2"/>
  <c r="C23" i="2" s="1"/>
  <c r="L24" i="2"/>
  <c r="K23" i="2"/>
  <c r="L23" i="2" s="1"/>
  <c r="L13" i="2"/>
  <c r="K9" i="2"/>
  <c r="L9" i="2" s="1"/>
  <c r="K12" i="2"/>
  <c r="L12" i="2" s="1"/>
  <c r="I24" i="2"/>
  <c r="H12" i="2"/>
  <c r="I12" i="2" s="1"/>
  <c r="H20" i="2"/>
  <c r="I20" i="2" s="1"/>
  <c r="I21" i="2" s="1"/>
  <c r="I13" i="2"/>
  <c r="H9" i="2"/>
  <c r="I9" i="2" s="1"/>
  <c r="U10" i="2"/>
  <c r="U14" i="2" s="1"/>
  <c r="U16" i="2" s="1"/>
  <c r="O10" i="2"/>
  <c r="O14" i="2" s="1"/>
  <c r="O16" i="2" s="1"/>
  <c r="U21" i="2"/>
  <c r="U25" i="2" s="1"/>
  <c r="U27" i="2" s="1"/>
  <c r="R20" i="2"/>
  <c r="R21" i="2" s="1"/>
  <c r="R25" i="2" s="1"/>
  <c r="R27" i="2" s="1"/>
  <c r="F24" i="2"/>
  <c r="L20" i="2"/>
  <c r="O20" i="2"/>
  <c r="O21" i="2" s="1"/>
  <c r="O25" i="2" s="1"/>
  <c r="O27" i="2" s="1"/>
  <c r="E20" i="2"/>
  <c r="F20" i="2" s="1"/>
  <c r="E23" i="2"/>
  <c r="F23" i="2" s="1"/>
  <c r="E12" i="2"/>
  <c r="F12" i="2" s="1"/>
  <c r="F13" i="2"/>
  <c r="E9" i="2"/>
  <c r="F9" i="2" s="1"/>
  <c r="H22" i="5" l="1"/>
  <c r="C10" i="2"/>
  <c r="C14" i="2" s="1"/>
  <c r="C16" i="2" s="1"/>
  <c r="I10" i="2"/>
  <c r="I14" i="2" s="1"/>
  <c r="I16" i="2" s="1"/>
  <c r="L21" i="2"/>
  <c r="L25" i="2" s="1"/>
  <c r="L27" i="2" s="1"/>
  <c r="C21" i="2"/>
  <c r="C25" i="2" s="1"/>
  <c r="C27" i="2" s="1"/>
  <c r="L10" i="2"/>
  <c r="L14" i="2" s="1"/>
  <c r="L16" i="2" s="1"/>
  <c r="I25" i="2"/>
  <c r="I27" i="2" s="1"/>
  <c r="F21" i="2"/>
  <c r="F25" i="2" s="1"/>
  <c r="F27" i="2" s="1"/>
  <c r="F10" i="2"/>
  <c r="F14" i="2" s="1"/>
  <c r="F16" i="2" s="1"/>
  <c r="B17" i="2" l="1"/>
  <c r="B24" i="5" l="1"/>
  <c r="H24" i="5" s="1"/>
  <c r="G25" i="5" s="1"/>
  <c r="G26" i="5" s="1"/>
  <c r="B28" i="2"/>
  <c r="B16" i="5" l="1"/>
  <c r="H16" i="5" s="1"/>
  <c r="G17" i="5" s="1"/>
  <c r="G18" i="5" s="1"/>
  <c r="B9" i="5"/>
  <c r="H9" i="5" s="1"/>
  <c r="G10" i="5" s="1"/>
  <c r="G11" i="5" l="1"/>
  <c r="F27" i="5" s="1"/>
  <c r="E28" i="5" l="1"/>
  <c r="B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市役所</author>
  </authors>
  <commentList>
    <comment ref="B9" authorId="0" shapeId="0" xr:uid="{00000000-0006-0000-0300-000001000000}">
      <text>
        <r>
          <rPr>
            <sz val="9"/>
            <color indexed="81"/>
            <rFont val="ＭＳ Ｐゴシック"/>
            <family val="3"/>
            <charset val="128"/>
          </rPr>
          <t>収入金額を入力</t>
        </r>
      </text>
    </comment>
    <comment ref="E9" authorId="0" shapeId="0" xr:uid="{00000000-0006-0000-0300-000002000000}">
      <text>
        <r>
          <rPr>
            <sz val="9"/>
            <color indexed="81"/>
            <rFont val="ＭＳ Ｐゴシック"/>
            <family val="3"/>
            <charset val="128"/>
          </rPr>
          <t>収入金額を入力</t>
        </r>
      </text>
    </comment>
    <comment ref="H9" authorId="0" shapeId="0" xr:uid="{00000000-0006-0000-0300-000003000000}">
      <text>
        <r>
          <rPr>
            <sz val="9"/>
            <color indexed="81"/>
            <rFont val="ＭＳ Ｐゴシック"/>
            <family val="3"/>
            <charset val="128"/>
          </rPr>
          <t>収入金額を入力</t>
        </r>
      </text>
    </comment>
    <comment ref="K9" authorId="0" shapeId="0" xr:uid="{00000000-0006-0000-0300-000004000000}">
      <text>
        <r>
          <rPr>
            <sz val="9"/>
            <color indexed="81"/>
            <rFont val="ＭＳ Ｐゴシック"/>
            <family val="3"/>
            <charset val="128"/>
          </rPr>
          <t>収入金額を入力</t>
        </r>
      </text>
    </comment>
    <comment ref="N9" authorId="0" shapeId="0" xr:uid="{00000000-0006-0000-0300-000005000000}">
      <text>
        <r>
          <rPr>
            <sz val="9"/>
            <color indexed="81"/>
            <rFont val="ＭＳ Ｐゴシック"/>
            <family val="3"/>
            <charset val="128"/>
          </rPr>
          <t>収入金額を入力</t>
        </r>
      </text>
    </comment>
    <comment ref="Q9" authorId="0" shapeId="0" xr:uid="{00000000-0006-0000-0300-000006000000}">
      <text>
        <r>
          <rPr>
            <sz val="9"/>
            <color indexed="81"/>
            <rFont val="ＭＳ Ｐゴシック"/>
            <family val="3"/>
            <charset val="128"/>
          </rPr>
          <t>収入金額を入力</t>
        </r>
      </text>
    </comment>
    <comment ref="T9" authorId="0" shapeId="0" xr:uid="{00000000-0006-0000-0300-000007000000}">
      <text>
        <r>
          <rPr>
            <sz val="9"/>
            <color indexed="81"/>
            <rFont val="ＭＳ Ｐゴシック"/>
            <family val="3"/>
            <charset val="128"/>
          </rPr>
          <t>収入金額を入力</t>
        </r>
      </text>
    </comment>
    <comment ref="B11" authorId="0" shapeId="0" xr:uid="{00000000-0006-0000-0300-000008000000}">
      <text>
        <r>
          <rPr>
            <sz val="9"/>
            <color indexed="81"/>
            <rFont val="ＭＳ Ｐゴシック"/>
            <family val="3"/>
            <charset val="128"/>
          </rPr>
          <t>非自発的失業のみ「1」</t>
        </r>
      </text>
    </comment>
    <comment ref="E11" authorId="0" shapeId="0" xr:uid="{00000000-0006-0000-0300-000009000000}">
      <text>
        <r>
          <rPr>
            <sz val="9"/>
            <color indexed="81"/>
            <rFont val="ＭＳ Ｐゴシック"/>
            <family val="3"/>
            <charset val="128"/>
          </rPr>
          <t>非自発的失業のみ「1」</t>
        </r>
      </text>
    </comment>
    <comment ref="H11" authorId="0" shapeId="0" xr:uid="{00000000-0006-0000-0300-00000A000000}">
      <text>
        <r>
          <rPr>
            <sz val="9"/>
            <color indexed="81"/>
            <rFont val="ＭＳ Ｐゴシック"/>
            <family val="3"/>
            <charset val="128"/>
          </rPr>
          <t>非自発的失業のみ「1」</t>
        </r>
      </text>
    </comment>
    <comment ref="K11" authorId="0" shapeId="0" xr:uid="{00000000-0006-0000-0300-00000B000000}">
      <text>
        <r>
          <rPr>
            <sz val="9"/>
            <color indexed="81"/>
            <rFont val="ＭＳ Ｐゴシック"/>
            <family val="3"/>
            <charset val="128"/>
          </rPr>
          <t>非自発的失業のみ「1」</t>
        </r>
      </text>
    </comment>
    <comment ref="N11" authorId="0" shapeId="0" xr:uid="{00000000-0006-0000-0300-00000C000000}">
      <text>
        <r>
          <rPr>
            <sz val="9"/>
            <color indexed="81"/>
            <rFont val="ＭＳ Ｐゴシック"/>
            <family val="3"/>
            <charset val="128"/>
          </rPr>
          <t>非自発的失業のみ「1」</t>
        </r>
      </text>
    </comment>
    <comment ref="Q11" authorId="0" shapeId="0" xr:uid="{00000000-0006-0000-0300-00000D000000}">
      <text>
        <r>
          <rPr>
            <sz val="9"/>
            <color indexed="81"/>
            <rFont val="ＭＳ Ｐゴシック"/>
            <family val="3"/>
            <charset val="128"/>
          </rPr>
          <t>非自発的失業のみ「1」</t>
        </r>
      </text>
    </comment>
    <comment ref="T11" authorId="0" shapeId="0" xr:uid="{00000000-0006-0000-0300-00000E000000}">
      <text>
        <r>
          <rPr>
            <sz val="9"/>
            <color indexed="81"/>
            <rFont val="ＭＳ Ｐゴシック"/>
            <family val="3"/>
            <charset val="128"/>
          </rPr>
          <t>非自発的失業のみ「1」</t>
        </r>
      </text>
    </comment>
    <comment ref="B12" authorId="0" shapeId="0" xr:uid="{00000000-0006-0000-0300-00000F000000}">
      <text>
        <r>
          <rPr>
            <sz val="9"/>
            <color indexed="81"/>
            <rFont val="ＭＳ Ｐゴシック"/>
            <family val="3"/>
            <charset val="128"/>
          </rPr>
          <t>６５歳未満の方の年金収入を入力</t>
        </r>
      </text>
    </comment>
    <comment ref="E12" authorId="0" shapeId="0" xr:uid="{00000000-0006-0000-0300-000010000000}">
      <text>
        <r>
          <rPr>
            <sz val="9"/>
            <color indexed="81"/>
            <rFont val="ＭＳ Ｐゴシック"/>
            <family val="3"/>
            <charset val="128"/>
          </rPr>
          <t>６５歳未満の方の年金収入を入力</t>
        </r>
      </text>
    </comment>
    <comment ref="H12" authorId="0" shapeId="0" xr:uid="{00000000-0006-0000-0300-000011000000}">
      <text>
        <r>
          <rPr>
            <sz val="9"/>
            <color indexed="81"/>
            <rFont val="ＭＳ Ｐゴシック"/>
            <family val="3"/>
            <charset val="128"/>
          </rPr>
          <t>６５歳未満の方の年金収入を入力</t>
        </r>
      </text>
    </comment>
    <comment ref="K12" authorId="0" shapeId="0" xr:uid="{00000000-0006-0000-0300-000012000000}">
      <text>
        <r>
          <rPr>
            <sz val="9"/>
            <color indexed="81"/>
            <rFont val="ＭＳ Ｐゴシック"/>
            <family val="3"/>
            <charset val="128"/>
          </rPr>
          <t>６５歳未満の方の年金収入を入力</t>
        </r>
      </text>
    </comment>
    <comment ref="N12" authorId="0" shapeId="0" xr:uid="{00000000-0006-0000-0300-000013000000}">
      <text>
        <r>
          <rPr>
            <sz val="9"/>
            <color indexed="81"/>
            <rFont val="ＭＳ Ｐゴシック"/>
            <family val="3"/>
            <charset val="128"/>
          </rPr>
          <t>６５歳未満の方の年金収入を入力</t>
        </r>
      </text>
    </comment>
    <comment ref="Q12" authorId="0" shapeId="0" xr:uid="{00000000-0006-0000-0300-000014000000}">
      <text>
        <r>
          <rPr>
            <sz val="9"/>
            <color indexed="81"/>
            <rFont val="ＭＳ Ｐゴシック"/>
            <family val="3"/>
            <charset val="128"/>
          </rPr>
          <t>６５歳未満の方の年金収入を入力</t>
        </r>
      </text>
    </comment>
    <comment ref="T12" authorId="0" shapeId="0" xr:uid="{00000000-0006-0000-0300-000015000000}">
      <text>
        <r>
          <rPr>
            <sz val="9"/>
            <color indexed="81"/>
            <rFont val="ＭＳ Ｐゴシック"/>
            <family val="3"/>
            <charset val="128"/>
          </rPr>
          <t>６５歳未満の方の年金収入を入力</t>
        </r>
      </text>
    </comment>
    <comment ref="C13" authorId="0" shapeId="0" xr:uid="{00000000-0006-0000-0300-000016000000}">
      <text>
        <r>
          <rPr>
            <sz val="9"/>
            <color indexed="81"/>
            <rFont val="ＭＳ Ｐゴシック"/>
            <family val="3"/>
            <charset val="128"/>
          </rPr>
          <t>営業・不動産・その他雑所得・分離譲渡所得を入力。また、所得合計金額の直接入力でも可</t>
        </r>
      </text>
    </comment>
    <comment ref="F13" authorId="0" shapeId="0" xr:uid="{00000000-0006-0000-0300-000017000000}">
      <text>
        <r>
          <rPr>
            <sz val="9"/>
            <color indexed="81"/>
            <rFont val="ＭＳ Ｐゴシック"/>
            <family val="3"/>
            <charset val="128"/>
          </rPr>
          <t>営業・不動産・その他雑所得・分離譲渡所得を入力。また、所得合計金額の直接入力でも可</t>
        </r>
      </text>
    </comment>
    <comment ref="I13" authorId="0" shapeId="0" xr:uid="{00000000-0006-0000-0300-000018000000}">
      <text>
        <r>
          <rPr>
            <sz val="9"/>
            <color indexed="81"/>
            <rFont val="ＭＳ Ｐゴシック"/>
            <family val="3"/>
            <charset val="128"/>
          </rPr>
          <t>営業・不動産・その他雑所得・分離譲渡所得を入力。また、所得合計金額の直接入力でも可</t>
        </r>
      </text>
    </comment>
    <comment ref="L13" authorId="0" shapeId="0" xr:uid="{00000000-0006-0000-0300-000019000000}">
      <text>
        <r>
          <rPr>
            <sz val="9"/>
            <color indexed="81"/>
            <rFont val="ＭＳ Ｐゴシック"/>
            <family val="3"/>
            <charset val="128"/>
          </rPr>
          <t>営業・不動産・その他雑所得・分離譲渡所得を入力。また、所得合計金額の直接入力でも可</t>
        </r>
      </text>
    </comment>
    <comment ref="O13" authorId="0" shapeId="0" xr:uid="{00000000-0006-0000-0300-00001A000000}">
      <text>
        <r>
          <rPr>
            <sz val="9"/>
            <color indexed="81"/>
            <rFont val="ＭＳ Ｐゴシック"/>
            <family val="3"/>
            <charset val="128"/>
          </rPr>
          <t>営業・不動産・その他雑所得・分離譲渡所得を入力。また、所得合計金額の直接入力でも可</t>
        </r>
      </text>
    </comment>
    <comment ref="R13" authorId="0" shapeId="0" xr:uid="{00000000-0006-0000-0300-00001B000000}">
      <text>
        <r>
          <rPr>
            <sz val="9"/>
            <color indexed="81"/>
            <rFont val="ＭＳ Ｐゴシック"/>
            <family val="3"/>
            <charset val="128"/>
          </rPr>
          <t>営業・不動産・その他雑所得・分離譲渡所得を入力。また、所得合計金額の直接入力でも可</t>
        </r>
      </text>
    </comment>
    <comment ref="U13" authorId="0" shapeId="0" xr:uid="{00000000-0006-0000-0300-00001C000000}">
      <text>
        <r>
          <rPr>
            <sz val="9"/>
            <color indexed="81"/>
            <rFont val="ＭＳ Ｐゴシック"/>
            <family val="3"/>
            <charset val="128"/>
          </rPr>
          <t>営業・不動産・その他雑所得・分離譲渡所得を入力。また、所得合計金額の直接入力でも可</t>
        </r>
      </text>
    </comment>
    <comment ref="B20" authorId="0" shapeId="0" xr:uid="{00000000-0006-0000-0300-00001D000000}">
      <text>
        <r>
          <rPr>
            <sz val="9"/>
            <color indexed="81"/>
            <rFont val="ＭＳ Ｐゴシック"/>
            <family val="3"/>
            <charset val="128"/>
          </rPr>
          <t>収入金額を入力</t>
        </r>
      </text>
    </comment>
    <comment ref="E20" authorId="0" shapeId="0" xr:uid="{00000000-0006-0000-0300-00001E000000}">
      <text>
        <r>
          <rPr>
            <sz val="9"/>
            <color indexed="81"/>
            <rFont val="ＭＳ Ｐゴシック"/>
            <family val="3"/>
            <charset val="128"/>
          </rPr>
          <t>収入金額を入力</t>
        </r>
      </text>
    </comment>
    <comment ref="H20" authorId="0" shapeId="0" xr:uid="{00000000-0006-0000-0300-00001F000000}">
      <text>
        <r>
          <rPr>
            <sz val="9"/>
            <color indexed="81"/>
            <rFont val="ＭＳ Ｐゴシック"/>
            <family val="3"/>
            <charset val="128"/>
          </rPr>
          <t>収入金額を入力</t>
        </r>
      </text>
    </comment>
    <comment ref="K20" authorId="0" shapeId="0" xr:uid="{00000000-0006-0000-0300-000020000000}">
      <text>
        <r>
          <rPr>
            <sz val="9"/>
            <color indexed="81"/>
            <rFont val="ＭＳ Ｐゴシック"/>
            <family val="3"/>
            <charset val="128"/>
          </rPr>
          <t>収入金額を入力</t>
        </r>
      </text>
    </comment>
    <comment ref="N20" authorId="0" shapeId="0" xr:uid="{00000000-0006-0000-0300-000021000000}">
      <text>
        <r>
          <rPr>
            <sz val="9"/>
            <color indexed="81"/>
            <rFont val="ＭＳ Ｐゴシック"/>
            <family val="3"/>
            <charset val="128"/>
          </rPr>
          <t>収入金額を入力</t>
        </r>
      </text>
    </comment>
    <comment ref="Q20" authorId="0" shapeId="0" xr:uid="{00000000-0006-0000-0300-000022000000}">
      <text>
        <r>
          <rPr>
            <sz val="9"/>
            <color indexed="81"/>
            <rFont val="ＭＳ Ｐゴシック"/>
            <family val="3"/>
            <charset val="128"/>
          </rPr>
          <t>収入金額を入力</t>
        </r>
      </text>
    </comment>
    <comment ref="T20" authorId="0" shapeId="0" xr:uid="{00000000-0006-0000-0300-000023000000}">
      <text>
        <r>
          <rPr>
            <sz val="9"/>
            <color indexed="81"/>
            <rFont val="ＭＳ Ｐゴシック"/>
            <family val="3"/>
            <charset val="128"/>
          </rPr>
          <t>収入金額を入力</t>
        </r>
      </text>
    </comment>
    <comment ref="B22" authorId="0" shapeId="0" xr:uid="{00000000-0006-0000-0300-000024000000}">
      <text>
        <r>
          <rPr>
            <sz val="9"/>
            <color indexed="81"/>
            <rFont val="ＭＳ Ｐゴシック"/>
            <family val="3"/>
            <charset val="128"/>
          </rPr>
          <t>非自発的失業のみ「1」</t>
        </r>
      </text>
    </comment>
    <comment ref="E22" authorId="0" shapeId="0" xr:uid="{00000000-0006-0000-0300-000025000000}">
      <text>
        <r>
          <rPr>
            <sz val="9"/>
            <color indexed="81"/>
            <rFont val="ＭＳ Ｐゴシック"/>
            <family val="3"/>
            <charset val="128"/>
          </rPr>
          <t>非自発的失業のみ「1」</t>
        </r>
      </text>
    </comment>
    <comment ref="H22" authorId="0" shapeId="0" xr:uid="{00000000-0006-0000-0300-000026000000}">
      <text>
        <r>
          <rPr>
            <sz val="9"/>
            <color indexed="81"/>
            <rFont val="ＭＳ Ｐゴシック"/>
            <family val="3"/>
            <charset val="128"/>
          </rPr>
          <t>非自発的失業のみ「1」</t>
        </r>
      </text>
    </comment>
    <comment ref="K22" authorId="0" shapeId="0" xr:uid="{00000000-0006-0000-0300-000027000000}">
      <text>
        <r>
          <rPr>
            <sz val="9"/>
            <color indexed="81"/>
            <rFont val="ＭＳ Ｐゴシック"/>
            <family val="3"/>
            <charset val="128"/>
          </rPr>
          <t>非自発的失業のみ「1」</t>
        </r>
      </text>
    </comment>
    <comment ref="N22" authorId="0" shapeId="0" xr:uid="{00000000-0006-0000-0300-000028000000}">
      <text>
        <r>
          <rPr>
            <sz val="9"/>
            <color indexed="81"/>
            <rFont val="ＭＳ Ｐゴシック"/>
            <family val="3"/>
            <charset val="128"/>
          </rPr>
          <t>非自発的失業のみ「1」</t>
        </r>
      </text>
    </comment>
    <comment ref="Q22" authorId="0" shapeId="0" xr:uid="{00000000-0006-0000-0300-000029000000}">
      <text>
        <r>
          <rPr>
            <sz val="9"/>
            <color indexed="81"/>
            <rFont val="ＭＳ Ｐゴシック"/>
            <family val="3"/>
            <charset val="128"/>
          </rPr>
          <t>非自発的失業のみ「1」</t>
        </r>
      </text>
    </comment>
    <comment ref="T22" authorId="0" shapeId="0" xr:uid="{00000000-0006-0000-0300-00002A000000}">
      <text>
        <r>
          <rPr>
            <sz val="9"/>
            <color indexed="81"/>
            <rFont val="ＭＳ Ｐゴシック"/>
            <family val="3"/>
            <charset val="128"/>
          </rPr>
          <t>非自発的失業のみ「1」</t>
        </r>
      </text>
    </comment>
    <comment ref="B23" authorId="0" shapeId="0" xr:uid="{00000000-0006-0000-0300-00002B000000}">
      <text>
        <r>
          <rPr>
            <sz val="9"/>
            <color indexed="81"/>
            <rFont val="ＭＳ Ｐゴシック"/>
            <family val="3"/>
            <charset val="128"/>
          </rPr>
          <t>６５歳以上の方の年金収入を入力</t>
        </r>
      </text>
    </comment>
    <comment ref="E23" authorId="0" shapeId="0" xr:uid="{00000000-0006-0000-0300-00002C000000}">
      <text>
        <r>
          <rPr>
            <sz val="9"/>
            <color indexed="81"/>
            <rFont val="ＭＳ Ｐゴシック"/>
            <family val="3"/>
            <charset val="128"/>
          </rPr>
          <t>６５歳以上の方の年金収入を入力</t>
        </r>
      </text>
    </comment>
    <comment ref="H23" authorId="0" shapeId="0" xr:uid="{00000000-0006-0000-0300-00002D000000}">
      <text>
        <r>
          <rPr>
            <sz val="9"/>
            <color indexed="81"/>
            <rFont val="ＭＳ Ｐゴシック"/>
            <family val="3"/>
            <charset val="128"/>
          </rPr>
          <t>６５歳以上の方の年金収入を入力</t>
        </r>
      </text>
    </comment>
    <comment ref="K23" authorId="0" shapeId="0" xr:uid="{00000000-0006-0000-0300-00002E000000}">
      <text>
        <r>
          <rPr>
            <sz val="9"/>
            <color indexed="81"/>
            <rFont val="ＭＳ Ｐゴシック"/>
            <family val="3"/>
            <charset val="128"/>
          </rPr>
          <t>６５歳以上の方の年金収入を入力</t>
        </r>
      </text>
    </comment>
    <comment ref="N23" authorId="0" shapeId="0" xr:uid="{00000000-0006-0000-0300-00002F000000}">
      <text>
        <r>
          <rPr>
            <sz val="9"/>
            <color indexed="81"/>
            <rFont val="ＭＳ Ｐゴシック"/>
            <family val="3"/>
            <charset val="128"/>
          </rPr>
          <t>６５歳以上の方の年金収入を入力</t>
        </r>
      </text>
    </comment>
    <comment ref="Q23" authorId="0" shapeId="0" xr:uid="{00000000-0006-0000-0300-000030000000}">
      <text>
        <r>
          <rPr>
            <sz val="9"/>
            <color indexed="81"/>
            <rFont val="ＭＳ Ｐゴシック"/>
            <family val="3"/>
            <charset val="128"/>
          </rPr>
          <t>６５歳以上の方の年金収入を入力</t>
        </r>
      </text>
    </comment>
    <comment ref="T23" authorId="0" shapeId="0" xr:uid="{00000000-0006-0000-0300-000031000000}">
      <text>
        <r>
          <rPr>
            <sz val="9"/>
            <color indexed="81"/>
            <rFont val="ＭＳ Ｐゴシック"/>
            <family val="3"/>
            <charset val="128"/>
          </rPr>
          <t>６５歳以上の方の年金収入を入力</t>
        </r>
      </text>
    </comment>
    <comment ref="C24" authorId="0" shapeId="0" xr:uid="{00000000-0006-0000-0300-000032000000}">
      <text>
        <r>
          <rPr>
            <sz val="9"/>
            <color indexed="81"/>
            <rFont val="ＭＳ Ｐゴシック"/>
            <family val="3"/>
            <charset val="128"/>
          </rPr>
          <t>営業・不動産・その他雑所得・分離譲渡所得を入力。また、所得合計金額の直接入力でも可</t>
        </r>
      </text>
    </comment>
    <comment ref="F24" authorId="0" shapeId="0" xr:uid="{00000000-0006-0000-0300-000033000000}">
      <text>
        <r>
          <rPr>
            <sz val="9"/>
            <color indexed="81"/>
            <rFont val="ＭＳ Ｐゴシック"/>
            <family val="3"/>
            <charset val="128"/>
          </rPr>
          <t>営業・不動産・その他雑所得・分離譲渡所得を入力。また、所得合計金額の直接入力でも可</t>
        </r>
      </text>
    </comment>
    <comment ref="I24" authorId="0" shapeId="0" xr:uid="{00000000-0006-0000-0300-000034000000}">
      <text>
        <r>
          <rPr>
            <sz val="9"/>
            <color indexed="81"/>
            <rFont val="ＭＳ Ｐゴシック"/>
            <family val="3"/>
            <charset val="128"/>
          </rPr>
          <t>営業・不動産・その他雑所得・分離譲渡所得を入力。また、所得合計金額の直接入力でも可</t>
        </r>
      </text>
    </comment>
    <comment ref="L24" authorId="0" shapeId="0" xr:uid="{00000000-0006-0000-0300-000035000000}">
      <text>
        <r>
          <rPr>
            <sz val="9"/>
            <color indexed="81"/>
            <rFont val="ＭＳ Ｐゴシック"/>
            <family val="3"/>
            <charset val="128"/>
          </rPr>
          <t>営業・不動産・その他雑所得・分離譲渡所得を入力。また、所得合計金額の直接入力でも可</t>
        </r>
      </text>
    </comment>
    <comment ref="O24" authorId="0" shapeId="0" xr:uid="{00000000-0006-0000-0300-000036000000}">
      <text>
        <r>
          <rPr>
            <sz val="9"/>
            <color indexed="81"/>
            <rFont val="ＭＳ Ｐゴシック"/>
            <family val="3"/>
            <charset val="128"/>
          </rPr>
          <t>営業・不動産・その他雑所得・分離譲渡所得を入力。また、所得合計金額の直接入力でも可</t>
        </r>
      </text>
    </comment>
    <comment ref="R24" authorId="0" shapeId="0" xr:uid="{00000000-0006-0000-0300-000037000000}">
      <text>
        <r>
          <rPr>
            <sz val="9"/>
            <color indexed="81"/>
            <rFont val="ＭＳ Ｐゴシック"/>
            <family val="3"/>
            <charset val="128"/>
          </rPr>
          <t>営業・不動産・その他雑所得・分離譲渡所得を入力。また、所得合計金額の直接入力でも可</t>
        </r>
      </text>
    </comment>
    <comment ref="U24" authorId="0" shapeId="0" xr:uid="{00000000-0006-0000-0300-000038000000}">
      <text>
        <r>
          <rPr>
            <sz val="9"/>
            <color indexed="81"/>
            <rFont val="ＭＳ Ｐゴシック"/>
            <family val="3"/>
            <charset val="128"/>
          </rPr>
          <t>営業・不動産・その他雑所得・分離譲渡所得を入力。また、所得合計金額の直接入力でも可</t>
        </r>
      </text>
    </comment>
  </commentList>
</comments>
</file>

<file path=xl/sharedStrings.xml><?xml version="1.0" encoding="utf-8"?>
<sst xmlns="http://schemas.openxmlformats.org/spreadsheetml/2006/main" count="308" uniqueCount="157">
  <si>
    <t>加入者７</t>
    <rPh sb="0" eb="3">
      <t>カニュウシャ</t>
    </rPh>
    <phoneticPr fontId="3"/>
  </si>
  <si>
    <t>加入者６</t>
    <rPh sb="0" eb="3">
      <t>カニュウシャ</t>
    </rPh>
    <phoneticPr fontId="3"/>
  </si>
  <si>
    <t>加入者５</t>
    <rPh sb="0" eb="3">
      <t>カニュウシャ</t>
    </rPh>
    <phoneticPr fontId="3"/>
  </si>
  <si>
    <t>加入者４</t>
    <rPh sb="0" eb="3">
      <t>カニュウシャ</t>
    </rPh>
    <phoneticPr fontId="3"/>
  </si>
  <si>
    <t>加入者３</t>
    <rPh sb="0" eb="3">
      <t>カニュウシャ</t>
    </rPh>
    <phoneticPr fontId="3"/>
  </si>
  <si>
    <t>加入者２</t>
    <rPh sb="0" eb="3">
      <t>カニュウシャ</t>
    </rPh>
    <phoneticPr fontId="3"/>
  </si>
  <si>
    <t>加入者１</t>
    <rPh sb="0" eb="3">
      <t>カニュウシャ</t>
    </rPh>
    <phoneticPr fontId="3"/>
  </si>
  <si>
    <t>給与収入</t>
    <rPh sb="0" eb="2">
      <t>キュウヨ</t>
    </rPh>
    <rPh sb="2" eb="4">
      <t>シュウニュウ</t>
    </rPh>
    <phoneticPr fontId="3"/>
  </si>
  <si>
    <t>年齢</t>
    <rPh sb="0" eb="2">
      <t>ネンレイ</t>
    </rPh>
    <phoneticPr fontId="3"/>
  </si>
  <si>
    <t>生年月日</t>
    <rPh sb="0" eb="2">
      <t>セイネン</t>
    </rPh>
    <rPh sb="2" eb="4">
      <t>ガッピ</t>
    </rPh>
    <phoneticPr fontId="3"/>
  </si>
  <si>
    <t>Ｑ２</t>
    <phoneticPr fontId="3"/>
  </si>
  <si>
    <t>Ｑ１</t>
    <phoneticPr fontId="3"/>
  </si>
  <si>
    <r>
      <t>4</t>
    </r>
    <r>
      <rPr>
        <sz val="11"/>
        <rFont val="ＭＳ Ｐゴシック"/>
        <family val="3"/>
        <charset val="128"/>
      </rPr>
      <t>0</t>
    </r>
    <r>
      <rPr>
        <sz val="11"/>
        <rFont val="ＭＳ Ｐゴシック"/>
        <family val="3"/>
        <charset val="128"/>
      </rPr>
      <t>歳～</t>
    </r>
    <r>
      <rPr>
        <sz val="11"/>
        <rFont val="ＭＳ Ｐゴシック"/>
        <family val="3"/>
        <charset val="128"/>
      </rPr>
      <t>64</t>
    </r>
    <r>
      <rPr>
        <sz val="11"/>
        <rFont val="ＭＳ Ｐゴシック"/>
        <family val="3"/>
        <charset val="128"/>
      </rPr>
      <t>歳の所得は</t>
    </r>
    <rPh sb="2" eb="3">
      <t>サイ</t>
    </rPh>
    <rPh sb="6" eb="7">
      <t>サイ</t>
    </rPh>
    <rPh sb="8" eb="10">
      <t>ショトク</t>
    </rPh>
    <phoneticPr fontId="3"/>
  </si>
  <si>
    <t>収入</t>
    <rPh sb="0" eb="2">
      <t>シュウニュウ</t>
    </rPh>
    <phoneticPr fontId="3"/>
  </si>
  <si>
    <t>所得①</t>
    <rPh sb="0" eb="2">
      <t>ショトク</t>
    </rPh>
    <phoneticPr fontId="3"/>
  </si>
  <si>
    <t>所得②</t>
    <rPh sb="0" eb="2">
      <t>ショトク</t>
    </rPh>
    <phoneticPr fontId="3"/>
  </si>
  <si>
    <t>調整控除後の所得</t>
    <rPh sb="0" eb="2">
      <t>チョウセイ</t>
    </rPh>
    <rPh sb="2" eb="4">
      <t>コウジョ</t>
    </rPh>
    <rPh sb="4" eb="5">
      <t>ゴ</t>
    </rPh>
    <rPh sb="6" eb="8">
      <t>ショトク</t>
    </rPh>
    <phoneticPr fontId="3"/>
  </si>
  <si>
    <t>非自発的失業による所得減額（－７０％）</t>
    <rPh sb="0" eb="1">
      <t>ヒ</t>
    </rPh>
    <rPh sb="1" eb="4">
      <t>ジハツテキ</t>
    </rPh>
    <rPh sb="4" eb="6">
      <t>シツギョウ</t>
    </rPh>
    <rPh sb="9" eb="11">
      <t>ショトク</t>
    </rPh>
    <rPh sb="11" eb="12">
      <t>ゲン</t>
    </rPh>
    <rPh sb="12" eb="13">
      <t>ガク</t>
    </rPh>
    <phoneticPr fontId="3"/>
  </si>
  <si>
    <t>公的年金収入　（65歳未満）</t>
    <rPh sb="0" eb="2">
      <t>コウテキ</t>
    </rPh>
    <rPh sb="2" eb="4">
      <t>ネンキン</t>
    </rPh>
    <rPh sb="4" eb="6">
      <t>シュウニュウ</t>
    </rPh>
    <rPh sb="10" eb="11">
      <t>サイ</t>
    </rPh>
    <rPh sb="11" eb="13">
      <t>ミマン</t>
    </rPh>
    <phoneticPr fontId="3"/>
  </si>
  <si>
    <t>営業所得・不動産所得・その他雑所得等</t>
    <rPh sb="0" eb="2">
      <t>エイギョウ</t>
    </rPh>
    <rPh sb="2" eb="4">
      <t>ショトク</t>
    </rPh>
    <rPh sb="5" eb="8">
      <t>フドウサン</t>
    </rPh>
    <rPh sb="8" eb="10">
      <t>ショトク</t>
    </rPh>
    <rPh sb="13" eb="14">
      <t>タ</t>
    </rPh>
    <rPh sb="14" eb="15">
      <t>ザツ</t>
    </rPh>
    <rPh sb="15" eb="17">
      <t>ショトク</t>
    </rPh>
    <rPh sb="17" eb="18">
      <t>トウ</t>
    </rPh>
    <phoneticPr fontId="3"/>
  </si>
  <si>
    <t>＊＊＊＊</t>
    <phoneticPr fontId="3"/>
  </si>
  <si>
    <t>所得合計</t>
    <rPh sb="0" eb="2">
      <t>ショトク</t>
    </rPh>
    <rPh sb="2" eb="4">
      <t>ゴウケイ</t>
    </rPh>
    <phoneticPr fontId="3"/>
  </si>
  <si>
    <t>基礎控除</t>
    <rPh sb="0" eb="2">
      <t>キソ</t>
    </rPh>
    <rPh sb="2" eb="4">
      <t>コウジョ</t>
    </rPh>
    <phoneticPr fontId="3"/>
  </si>
  <si>
    <t>算定基礎額</t>
    <rPh sb="0" eb="2">
      <t>サンテイ</t>
    </rPh>
    <rPh sb="2" eb="4">
      <t>キソ</t>
    </rPh>
    <rPh sb="4" eb="5">
      <t>ガク</t>
    </rPh>
    <phoneticPr fontId="3"/>
  </si>
  <si>
    <t>介護分・算定基礎合計額</t>
    <rPh sb="0" eb="2">
      <t>カイゴ</t>
    </rPh>
    <rPh sb="2" eb="3">
      <t>ブン</t>
    </rPh>
    <rPh sb="4" eb="6">
      <t>サンテイ</t>
    </rPh>
    <rPh sb="6" eb="8">
      <t>キソ</t>
    </rPh>
    <rPh sb="8" eb="10">
      <t>ゴウケイ</t>
    </rPh>
    <rPh sb="10" eb="11">
      <t>ガク</t>
    </rPh>
    <phoneticPr fontId="3"/>
  </si>
  <si>
    <r>
      <t>0歳～</t>
    </r>
    <r>
      <rPr>
        <sz val="11"/>
        <rFont val="ＭＳ Ｐゴシック"/>
        <family val="3"/>
        <charset val="128"/>
      </rPr>
      <t>39歳､65歳～74歳</t>
    </r>
    <r>
      <rPr>
        <sz val="11"/>
        <rFont val="ＭＳ Ｐゴシック"/>
        <family val="3"/>
        <charset val="128"/>
      </rPr>
      <t>の所得は</t>
    </r>
    <rPh sb="1" eb="2">
      <t>サイ</t>
    </rPh>
    <rPh sb="5" eb="6">
      <t>サイ</t>
    </rPh>
    <rPh sb="9" eb="10">
      <t>サイ</t>
    </rPh>
    <rPh sb="13" eb="14">
      <t>サイ</t>
    </rPh>
    <rPh sb="15" eb="17">
      <t>ショトク</t>
    </rPh>
    <phoneticPr fontId="3"/>
  </si>
  <si>
    <t>所得③</t>
    <rPh sb="0" eb="2">
      <t>ショトク</t>
    </rPh>
    <phoneticPr fontId="3"/>
  </si>
  <si>
    <t>所得④</t>
    <rPh sb="0" eb="2">
      <t>ショトク</t>
    </rPh>
    <phoneticPr fontId="3"/>
  </si>
  <si>
    <t>公的年金収入 (65歳以上)</t>
    <rPh sb="0" eb="2">
      <t>コウテキ</t>
    </rPh>
    <rPh sb="2" eb="4">
      <t>ネンキン</t>
    </rPh>
    <rPh sb="4" eb="6">
      <t>シュウニュウ</t>
    </rPh>
    <rPh sb="10" eb="11">
      <t>サイ</t>
    </rPh>
    <rPh sb="11" eb="13">
      <t>イジョウ</t>
    </rPh>
    <phoneticPr fontId="3"/>
  </si>
  <si>
    <t>医療分・後期高齢者支援分 算定基礎合計額</t>
    <rPh sb="0" eb="2">
      <t>イリョウ</t>
    </rPh>
    <rPh sb="2" eb="3">
      <t>ブン</t>
    </rPh>
    <rPh sb="4" eb="6">
      <t>コウキ</t>
    </rPh>
    <rPh sb="6" eb="8">
      <t>コウレイ</t>
    </rPh>
    <rPh sb="8" eb="9">
      <t>シャ</t>
    </rPh>
    <rPh sb="9" eb="11">
      <t>シエン</t>
    </rPh>
    <rPh sb="11" eb="12">
      <t>ブン</t>
    </rPh>
    <rPh sb="13" eb="15">
      <t>サンテイ</t>
    </rPh>
    <rPh sb="15" eb="17">
      <t>キソ</t>
    </rPh>
    <rPh sb="17" eb="19">
      <t>ゴウケイ</t>
    </rPh>
    <rPh sb="19" eb="20">
      <t>ガク</t>
    </rPh>
    <phoneticPr fontId="3"/>
  </si>
  <si>
    <t xml:space="preserve">  ※　納税義務者は、被保険者のいる世帯の世帯主です。</t>
  </si>
  <si>
    <r>
      <t>①　平等割額　</t>
    </r>
    <r>
      <rPr>
        <sz val="8"/>
        <rFont val="ＭＳ Ｐゴシック"/>
        <family val="3"/>
        <charset val="128"/>
      </rPr>
      <t>（１世帯当たりのもの）　</t>
    </r>
    <phoneticPr fontId="3"/>
  </si>
  <si>
    <t>=</t>
    <phoneticPr fontId="3"/>
  </si>
  <si>
    <t>円/年</t>
    <rPh sb="0" eb="1">
      <t>エン</t>
    </rPh>
    <rPh sb="2" eb="3">
      <t>ネン</t>
    </rPh>
    <phoneticPr fontId="3"/>
  </si>
  <si>
    <r>
      <t>②　均等割額　</t>
    </r>
    <r>
      <rPr>
        <sz val="8"/>
        <rFont val="ＭＳ Ｐゴシック"/>
        <family val="3"/>
        <charset val="128"/>
      </rPr>
      <t>（被保険者１人当たりのもの）</t>
    </r>
    <phoneticPr fontId="3"/>
  </si>
  <si>
    <r>
      <t>③　所得割額　</t>
    </r>
    <r>
      <rPr>
        <sz val="8"/>
        <rFont val="ＭＳ Ｐゴシック"/>
        <family val="3"/>
        <charset val="128"/>
      </rPr>
      <t xml:space="preserve">（被保険者全員の所得に応じたもの）  </t>
    </r>
    <r>
      <rPr>
        <sz val="10"/>
        <rFont val="ＭＳ Ｐゴシック"/>
        <family val="3"/>
        <charset val="128"/>
      </rPr>
      <t xml:space="preserve"> </t>
    </r>
    <phoneticPr fontId="3"/>
  </si>
  <si>
    <t>算定基礎額 (基礎控除後の総所得金額等)合計</t>
    <rPh sb="0" eb="2">
      <t>サンテイ</t>
    </rPh>
    <rPh sb="2" eb="4">
      <t>キソ</t>
    </rPh>
    <rPh sb="4" eb="5">
      <t>ガク</t>
    </rPh>
    <rPh sb="20" eb="22">
      <t>ゴウケイ</t>
    </rPh>
    <phoneticPr fontId="3"/>
  </si>
  <si>
    <t>×</t>
    <phoneticPr fontId="3"/>
  </si>
  <si>
    <t xml:space="preserve">基礎課税額　合計（①＋②＋③） </t>
    <phoneticPr fontId="3"/>
  </si>
  <si>
    <t>≒</t>
  </si>
  <si>
    <t xml:space="preserve">後期高齢者支援金等課税額　合計（①＋②＋③） </t>
    <rPh sb="0" eb="2">
      <t>コウキ</t>
    </rPh>
    <rPh sb="2" eb="5">
      <t>コウレイシャ</t>
    </rPh>
    <rPh sb="5" eb="7">
      <t>シエン</t>
    </rPh>
    <rPh sb="7" eb="8">
      <t>キン</t>
    </rPh>
    <rPh sb="8" eb="9">
      <t>トウ</t>
    </rPh>
    <phoneticPr fontId="3"/>
  </si>
  <si>
    <r>
      <t>①　平等割額　</t>
    </r>
    <r>
      <rPr>
        <sz val="8"/>
        <rFont val="ＭＳ Ｐゴシック"/>
        <family val="3"/>
        <charset val="128"/>
      </rPr>
      <t>（１世帯当たりのもの）</t>
    </r>
    <r>
      <rPr>
        <sz val="10"/>
        <rFont val="ＭＳ Ｐゴシック"/>
        <family val="3"/>
        <charset val="128"/>
      </rPr>
      <t>　</t>
    </r>
    <phoneticPr fontId="3"/>
  </si>
  <si>
    <r>
      <t>②　均等割額　</t>
    </r>
    <r>
      <rPr>
        <sz val="8"/>
        <rFont val="ＭＳ Ｐゴシック"/>
        <family val="3"/>
        <charset val="128"/>
      </rPr>
      <t>（介護保険第２号被保険者１人当たりのもの）</t>
    </r>
    <phoneticPr fontId="3"/>
  </si>
  <si>
    <r>
      <t>③　所得割額　</t>
    </r>
    <r>
      <rPr>
        <sz val="8"/>
        <rFont val="ＭＳ Ｐゴシック"/>
        <family val="3"/>
        <charset val="128"/>
      </rPr>
      <t xml:space="preserve">（介護保険第２号被保険者全員の所得に応じたもの）  </t>
    </r>
    <r>
      <rPr>
        <sz val="10"/>
        <rFont val="ＭＳ Ｐゴシック"/>
        <family val="3"/>
        <charset val="128"/>
      </rPr>
      <t xml:space="preserve"> </t>
    </r>
    <phoneticPr fontId="3"/>
  </si>
  <si>
    <t xml:space="preserve">介護納付金課税額　合計（①＋②＋③） </t>
    <phoneticPr fontId="3"/>
  </si>
  <si>
    <t xml:space="preserve">　国　民　健　康　保　険　税　額　　　｛（　１　）　＋　（　２　）＋　（　３　）｝  </t>
    <phoneticPr fontId="3"/>
  </si>
  <si>
    <t>１か月当たりの金額（１期当たりではありません）</t>
    <rPh sb="7" eb="9">
      <t>キンガク</t>
    </rPh>
    <rPh sb="11" eb="12">
      <t>キ</t>
    </rPh>
    <rPh sb="12" eb="13">
      <t>ア</t>
    </rPh>
    <phoneticPr fontId="3"/>
  </si>
  <si>
    <t>円</t>
    <rPh sb="0" eb="1">
      <t>エン</t>
    </rPh>
    <phoneticPr fontId="3"/>
  </si>
  <si>
    <t xml:space="preserve"> *  加入月数による年税額</t>
    <rPh sb="4" eb="6">
      <t>カニュウ</t>
    </rPh>
    <rPh sb="6" eb="8">
      <t>ツキスウ</t>
    </rPh>
    <rPh sb="11" eb="12">
      <t>ネン</t>
    </rPh>
    <rPh sb="12" eb="13">
      <t>ゼイ</t>
    </rPh>
    <rPh sb="13" eb="14">
      <t>ガク</t>
    </rPh>
    <phoneticPr fontId="3"/>
  </si>
  <si>
    <t>か月分</t>
    <rPh sb="1" eb="2">
      <t>ツキ</t>
    </rPh>
    <rPh sb="2" eb="3">
      <t>ブン</t>
    </rPh>
    <phoneticPr fontId="3"/>
  </si>
  <si>
    <t>給与所得換算表</t>
  </si>
  <si>
    <t>配偶者所得</t>
    <rPh sb="0" eb="3">
      <t>ハイグウシャ</t>
    </rPh>
    <rPh sb="3" eb="5">
      <t>ショトク</t>
    </rPh>
    <phoneticPr fontId="3"/>
  </si>
  <si>
    <t>市民税</t>
    <rPh sb="0" eb="3">
      <t>シミンゼイ</t>
    </rPh>
    <phoneticPr fontId="3"/>
  </si>
  <si>
    <t>所得税</t>
    <rPh sb="0" eb="3">
      <t>ショトクゼイ</t>
    </rPh>
    <phoneticPr fontId="3"/>
  </si>
  <si>
    <t>R3年改正</t>
    <rPh sb="2" eb="3">
      <t>ネン</t>
    </rPh>
    <rPh sb="3" eb="5">
      <t>カイセイ</t>
    </rPh>
    <phoneticPr fontId="3"/>
  </si>
  <si>
    <t>給与収入</t>
  </si>
  <si>
    <t>率</t>
  </si>
  <si>
    <t>控除額</t>
  </si>
  <si>
    <t>加算額</t>
  </si>
  <si>
    <t>年金収入換算表</t>
  </si>
  <si>
    <t>６５歳未満</t>
    <rPh sb="3" eb="5">
      <t>ミマン</t>
    </rPh>
    <phoneticPr fontId="3"/>
  </si>
  <si>
    <t>年金収入</t>
  </si>
  <si>
    <t>６５歳以上</t>
  </si>
  <si>
    <t>市県民税生保</t>
  </si>
  <si>
    <t>所得税生保</t>
  </si>
  <si>
    <t>支払額</t>
  </si>
  <si>
    <t>割る</t>
  </si>
  <si>
    <t>掛ける</t>
  </si>
  <si>
    <t>加算</t>
  </si>
  <si>
    <t>市県民税損保</t>
  </si>
  <si>
    <t>所得税損保</t>
  </si>
  <si>
    <t>長期</t>
  </si>
  <si>
    <t>短期</t>
  </si>
  <si>
    <t>所得税生保→住民税生保</t>
    <rPh sb="0" eb="3">
      <t>ショトクゼイ</t>
    </rPh>
    <rPh sb="3" eb="5">
      <t>セイホ</t>
    </rPh>
    <rPh sb="6" eb="9">
      <t>ジュウミンゼイ</t>
    </rPh>
    <rPh sb="9" eb="11">
      <t>セイホ</t>
    </rPh>
    <phoneticPr fontId="3"/>
  </si>
  <si>
    <t>所得税控除額</t>
    <rPh sb="0" eb="2">
      <t>ショトク</t>
    </rPh>
    <rPh sb="2" eb="3">
      <t>ゼイ</t>
    </rPh>
    <rPh sb="3" eb="6">
      <t>コウジョガク</t>
    </rPh>
    <phoneticPr fontId="3"/>
  </si>
  <si>
    <t>減算</t>
    <rPh sb="0" eb="2">
      <t>ゲンサン</t>
    </rPh>
    <phoneticPr fontId="3"/>
  </si>
  <si>
    <t>所得税損保→住民税損保</t>
    <rPh sb="0" eb="3">
      <t>ショトクゼイ</t>
    </rPh>
    <rPh sb="3" eb="4">
      <t>ソン</t>
    </rPh>
    <rPh sb="4" eb="5">
      <t>セイホ</t>
    </rPh>
    <rPh sb="6" eb="9">
      <t>ジュウミンゼイ</t>
    </rPh>
    <rPh sb="9" eb="10">
      <t>ソン</t>
    </rPh>
    <rPh sb="10" eb="11">
      <t>セイホ</t>
    </rPh>
    <phoneticPr fontId="3"/>
  </si>
  <si>
    <t>控除額</t>
    <rPh sb="0" eb="3">
      <t>コウジョガク</t>
    </rPh>
    <phoneticPr fontId="3"/>
  </si>
  <si>
    <t>長期</t>
    <rPh sb="0" eb="2">
      <t>チョウキ</t>
    </rPh>
    <phoneticPr fontId="3"/>
  </si>
  <si>
    <t>短期</t>
    <rPh sb="0" eb="2">
      <t>タンキ</t>
    </rPh>
    <phoneticPr fontId="3"/>
  </si>
  <si>
    <t>税率表等</t>
  </si>
  <si>
    <t>税率表</t>
  </si>
  <si>
    <t>所得税率</t>
  </si>
  <si>
    <t>課税所得</t>
  </si>
  <si>
    <t>市民税</t>
  </si>
  <si>
    <t>県民税</t>
  </si>
  <si>
    <t>中の所得です。</t>
    <rPh sb="0" eb="1">
      <t>チュウ</t>
    </rPh>
    <phoneticPr fontId="3"/>
  </si>
  <si>
    <t>ご不明な点がございましたらお問い合わせください。</t>
    <rPh sb="1" eb="3">
      <t>フメイ</t>
    </rPh>
    <rPh sb="4" eb="5">
      <t>テン</t>
    </rPh>
    <rPh sb="14" eb="15">
      <t>ト</t>
    </rPh>
    <rPh sb="16" eb="17">
      <t>ア</t>
    </rPh>
    <phoneticPr fontId="3"/>
  </si>
  <si>
    <t>宝塚市役所国民健康保険課　資格担当　0797-77-2065</t>
    <rPh sb="0" eb="1">
      <t>タカラ</t>
    </rPh>
    <rPh sb="1" eb="2">
      <t>ヅカ</t>
    </rPh>
    <rPh sb="2" eb="5">
      <t>シヤクショ</t>
    </rPh>
    <rPh sb="5" eb="7">
      <t>コクミン</t>
    </rPh>
    <rPh sb="7" eb="9">
      <t>ケンコウ</t>
    </rPh>
    <rPh sb="9" eb="11">
      <t>ホケン</t>
    </rPh>
    <rPh sb="11" eb="12">
      <t>カ</t>
    </rPh>
    <rPh sb="13" eb="15">
      <t>シカク</t>
    </rPh>
    <rPh sb="15" eb="17">
      <t>タントウ</t>
    </rPh>
    <phoneticPr fontId="3"/>
  </si>
  <si>
    <t>国民健康保険へ加入したい日を教えてください。</t>
    <rPh sb="0" eb="2">
      <t>コクミン</t>
    </rPh>
    <rPh sb="2" eb="4">
      <t>ケンコウ</t>
    </rPh>
    <rPh sb="4" eb="6">
      <t>ホケン</t>
    </rPh>
    <rPh sb="7" eb="9">
      <t>カニュウ</t>
    </rPh>
    <rPh sb="12" eb="13">
      <t>ヒ</t>
    </rPh>
    <rPh sb="14" eb="15">
      <t>オシ</t>
    </rPh>
    <phoneticPr fontId="3"/>
  </si>
  <si>
    <r>
      <t>給与</t>
    </r>
    <r>
      <rPr>
        <b/>
        <sz val="11"/>
        <color rgb="FFFF0000"/>
        <rFont val="ＭＳ Ｐゴシック"/>
        <family val="3"/>
        <charset val="128"/>
      </rPr>
      <t>収入</t>
    </r>
    <rPh sb="0" eb="2">
      <t>キュウヨ</t>
    </rPh>
    <rPh sb="2" eb="4">
      <t>シュウニュウ</t>
    </rPh>
    <phoneticPr fontId="3"/>
  </si>
  <si>
    <r>
      <t>年金</t>
    </r>
    <r>
      <rPr>
        <b/>
        <sz val="11"/>
        <color rgb="FFFF0000"/>
        <rFont val="ＭＳ Ｐゴシック"/>
        <family val="3"/>
        <charset val="128"/>
      </rPr>
      <t>収入</t>
    </r>
    <rPh sb="0" eb="2">
      <t>ネンキン</t>
    </rPh>
    <rPh sb="2" eb="4">
      <t>シュウニュウ</t>
    </rPh>
    <phoneticPr fontId="3"/>
  </si>
  <si>
    <r>
      <t>営業・不動産</t>
    </r>
    <r>
      <rPr>
        <b/>
        <sz val="9"/>
        <color rgb="FFFF0000"/>
        <rFont val="ＭＳ Ｐゴシック"/>
        <family val="3"/>
        <charset val="128"/>
      </rPr>
      <t>所得</t>
    </r>
    <r>
      <rPr>
        <sz val="9"/>
        <rFont val="ＭＳ Ｐゴシック"/>
        <family val="3"/>
        <charset val="128"/>
      </rPr>
      <t>・その他</t>
    </r>
    <r>
      <rPr>
        <b/>
        <sz val="9"/>
        <color rgb="FFFF0000"/>
        <rFont val="ＭＳ Ｐゴシック"/>
        <family val="3"/>
        <charset val="128"/>
      </rPr>
      <t>所得</t>
    </r>
    <rPh sb="0" eb="2">
      <t>エイギョウ</t>
    </rPh>
    <rPh sb="3" eb="6">
      <t>フドウサン</t>
    </rPh>
    <rPh sb="6" eb="8">
      <t>ショトク</t>
    </rPh>
    <rPh sb="11" eb="12">
      <t>タ</t>
    </rPh>
    <rPh sb="12" eb="14">
      <t>ショトク</t>
    </rPh>
    <phoneticPr fontId="3"/>
  </si>
  <si>
    <t>加入者２</t>
    <rPh sb="0" eb="3">
      <t>カニュウシャ</t>
    </rPh>
    <phoneticPr fontId="3"/>
  </si>
  <si>
    <t>加入者３</t>
    <rPh sb="0" eb="3">
      <t>カニュウシャ</t>
    </rPh>
    <phoneticPr fontId="3"/>
  </si>
  <si>
    <t>加入者４</t>
    <rPh sb="0" eb="3">
      <t>カニュウシャ</t>
    </rPh>
    <phoneticPr fontId="3"/>
  </si>
  <si>
    <t>加入者５</t>
    <rPh sb="0" eb="3">
      <t>カニュウシャ</t>
    </rPh>
    <phoneticPr fontId="3"/>
  </si>
  <si>
    <t>加入者６</t>
    <rPh sb="0" eb="3">
      <t>カニュウシャ</t>
    </rPh>
    <phoneticPr fontId="3"/>
  </si>
  <si>
    <t>加入者７</t>
    <rPh sb="0" eb="3">
      <t>カニュウシャ</t>
    </rPh>
    <phoneticPr fontId="3"/>
  </si>
  <si>
    <r>
      <t>加入する方</t>
    </r>
    <r>
      <rPr>
        <b/>
        <sz val="10"/>
        <rFont val="ＭＳ Ｐゴシック"/>
        <family val="3"/>
        <charset val="128"/>
      </rPr>
      <t>【全員】</t>
    </r>
    <r>
      <rPr>
        <sz val="10"/>
        <rFont val="ＭＳ Ｐゴシック"/>
        <family val="3"/>
        <charset val="128"/>
      </rPr>
      <t>の生年月日と</t>
    </r>
    <rPh sb="0" eb="2">
      <t>カニュウ</t>
    </rPh>
    <rPh sb="4" eb="5">
      <t>カタ</t>
    </rPh>
    <rPh sb="6" eb="8">
      <t>ゼンイン</t>
    </rPh>
    <rPh sb="10" eb="12">
      <t>セイネン</t>
    </rPh>
    <rPh sb="12" eb="14">
      <t>ガッピ</t>
    </rPh>
    <phoneticPr fontId="3"/>
  </si>
  <si>
    <t>後期</t>
    <rPh sb="0" eb="2">
      <t>コウキ</t>
    </rPh>
    <phoneticPr fontId="3"/>
  </si>
  <si>
    <t>基礎</t>
    <rPh sb="0" eb="2">
      <t>キソ</t>
    </rPh>
    <phoneticPr fontId="3"/>
  </si>
  <si>
    <t>介護</t>
    <rPh sb="0" eb="2">
      <t>カイゴ</t>
    </rPh>
    <phoneticPr fontId="3"/>
  </si>
  <si>
    <t>令和４年度</t>
    <rPh sb="0" eb="2">
      <t>レイワ</t>
    </rPh>
    <rPh sb="3" eb="4">
      <t>ネン</t>
    </rPh>
    <rPh sb="4" eb="5">
      <t>ド</t>
    </rPh>
    <phoneticPr fontId="3"/>
  </si>
  <si>
    <t>対象年中</t>
    <rPh sb="0" eb="2">
      <t>タイショウ</t>
    </rPh>
    <rPh sb="2" eb="3">
      <t>ネン</t>
    </rPh>
    <rPh sb="3" eb="4">
      <t>チュウ</t>
    </rPh>
    <phoneticPr fontId="3"/>
  </si>
  <si>
    <t>平等</t>
    <rPh sb="0" eb="2">
      <t>ビョウドウ</t>
    </rPh>
    <phoneticPr fontId="3"/>
  </si>
  <si>
    <t>均等</t>
    <rPh sb="0" eb="2">
      <t>キントウ</t>
    </rPh>
    <phoneticPr fontId="3"/>
  </si>
  <si>
    <t>所得</t>
    <rPh sb="0" eb="2">
      <t>ショトク</t>
    </rPh>
    <phoneticPr fontId="3"/>
  </si>
  <si>
    <t>限度</t>
    <rPh sb="0" eb="2">
      <t>ゲンド</t>
    </rPh>
    <phoneticPr fontId="3"/>
  </si>
  <si>
    <t>(３)　介護納付金課税額　（介護納付金分）　　</t>
    <phoneticPr fontId="3"/>
  </si>
  <si>
    <t>課税限度額は</t>
  </si>
  <si>
    <t>課税限度額は</t>
    <phoneticPr fontId="3"/>
  </si>
  <si>
    <t>(２)　後期高齢者支援金等課税額　（後期高齢者支援分）</t>
    <rPh sb="4" eb="6">
      <t>コウキ</t>
    </rPh>
    <rPh sb="6" eb="9">
      <t>コウレイシャ</t>
    </rPh>
    <rPh sb="9" eb="11">
      <t>シエン</t>
    </rPh>
    <rPh sb="11" eb="12">
      <t>キン</t>
    </rPh>
    <rPh sb="12" eb="13">
      <t>トウ</t>
    </rPh>
    <rPh sb="13" eb="14">
      <t>カ</t>
    </rPh>
    <rPh sb="14" eb="15">
      <t>ゼイ</t>
    </rPh>
    <rPh sb="15" eb="16">
      <t>ガク</t>
    </rPh>
    <rPh sb="22" eb="23">
      <t>シャ</t>
    </rPh>
    <phoneticPr fontId="3"/>
  </si>
  <si>
    <t>(１)　基礎課税額　（医療給付費分）</t>
    <phoneticPr fontId="3"/>
  </si>
  <si>
    <r>
      <t xml:space="preserve">（１）　　課税額  </t>
    </r>
    <r>
      <rPr>
        <sz val="8"/>
        <rFont val="ＭＳ Ｐゴシック"/>
        <family val="3"/>
        <charset val="128"/>
      </rPr>
      <t xml:space="preserve">（100円未満切捨）            ≦ 課税限度額 </t>
    </r>
    <rPh sb="34" eb="36">
      <t>カゼイ</t>
    </rPh>
    <rPh sb="36" eb="39">
      <t>ゲンドガク</t>
    </rPh>
    <phoneticPr fontId="3"/>
  </si>
  <si>
    <r>
      <t xml:space="preserve">（２）　　課税額  </t>
    </r>
    <r>
      <rPr>
        <sz val="8"/>
        <rFont val="ＭＳ Ｐゴシック"/>
        <family val="3"/>
        <charset val="128"/>
      </rPr>
      <t xml:space="preserve">（100円未満切捨）            ≦ 課税限度額 </t>
    </r>
    <rPh sb="34" eb="36">
      <t>カゼイ</t>
    </rPh>
    <rPh sb="36" eb="39">
      <t>ゲンドガク</t>
    </rPh>
    <phoneticPr fontId="3"/>
  </si>
  <si>
    <r>
      <t xml:space="preserve">（３）　　課税額  </t>
    </r>
    <r>
      <rPr>
        <sz val="8"/>
        <rFont val="ＭＳ Ｐゴシック"/>
        <family val="3"/>
        <charset val="128"/>
      </rPr>
      <t xml:space="preserve">（100円未満切捨）          ≦ 課税限度額 </t>
    </r>
    <rPh sb="32" eb="34">
      <t>カゼイ</t>
    </rPh>
    <rPh sb="34" eb="37">
      <t>ゲンドガク</t>
    </rPh>
    <phoneticPr fontId="3"/>
  </si>
  <si>
    <t>自動計算※</t>
    <rPh sb="0" eb="2">
      <t>ジドウ</t>
    </rPh>
    <rPh sb="2" eb="4">
      <t>ケイサン</t>
    </rPh>
    <phoneticPr fontId="3"/>
  </si>
  <si>
    <t>の国民健康保険税の計算見込額は、次のとおりです。</t>
    <phoneticPr fontId="3"/>
  </si>
  <si>
    <t>※対象年度の4/1時点での年齢が自動計算されています。</t>
    <rPh sb="1" eb="3">
      <t>タイショウ</t>
    </rPh>
    <rPh sb="3" eb="5">
      <t>ネンド</t>
    </rPh>
    <rPh sb="9" eb="11">
      <t>ジテン</t>
    </rPh>
    <rPh sb="13" eb="15">
      <t>ネンレイ</t>
    </rPh>
    <rPh sb="16" eb="18">
      <t>ジドウ</t>
    </rPh>
    <rPh sb="18" eb="20">
      <t>ケイサン</t>
    </rPh>
    <phoneticPr fontId="3"/>
  </si>
  <si>
    <t>国民健康保険の試算表入力シート</t>
    <rPh sb="0" eb="6">
      <t>コクミンケンコウホケン</t>
    </rPh>
    <rPh sb="7" eb="10">
      <t>シサンヒョウ</t>
    </rPh>
    <rPh sb="10" eb="12">
      <t>ニュウリョク</t>
    </rPh>
    <phoneticPr fontId="3"/>
  </si>
  <si>
    <t>　水色部分に入力し、【あなたの国民健康保険税の試算結果はこちら】を押してください。</t>
    <rPh sb="1" eb="3">
      <t>ミズイロ</t>
    </rPh>
    <rPh sb="3" eb="5">
      <t>ブブン</t>
    </rPh>
    <rPh sb="6" eb="8">
      <t>ニュウリョク</t>
    </rPh>
    <rPh sb="15" eb="17">
      <t>コクミン</t>
    </rPh>
    <rPh sb="17" eb="19">
      <t>ケンコウ</t>
    </rPh>
    <rPh sb="19" eb="21">
      <t>ホケン</t>
    </rPh>
    <rPh sb="21" eb="22">
      <t>ゼイ</t>
    </rPh>
    <rPh sb="23" eb="25">
      <t>シサン</t>
    </rPh>
    <rPh sb="25" eb="27">
      <t>ケッカ</t>
    </rPh>
    <rPh sb="33" eb="34">
      <t>オ</t>
    </rPh>
    <phoneticPr fontId="3"/>
  </si>
  <si>
    <t>令和５年度</t>
    <rPh sb="0" eb="2">
      <t>レイワ</t>
    </rPh>
    <rPh sb="3" eb="4">
      <t>ネン</t>
    </rPh>
    <rPh sb="4" eb="5">
      <t>ド</t>
    </rPh>
    <phoneticPr fontId="3"/>
  </si>
  <si>
    <t>令和６年度</t>
    <rPh sb="0" eb="2">
      <t>レイワ</t>
    </rPh>
    <rPh sb="3" eb="4">
      <t>ネン</t>
    </rPh>
    <rPh sb="4" eb="5">
      <t>ド</t>
    </rPh>
    <phoneticPr fontId="3"/>
  </si>
  <si>
    <t>令和７年度</t>
    <rPh sb="0" eb="2">
      <t>レイワ</t>
    </rPh>
    <rPh sb="3" eb="4">
      <t>ネン</t>
    </rPh>
    <rPh sb="4" eb="5">
      <t>ド</t>
    </rPh>
    <phoneticPr fontId="3"/>
  </si>
  <si>
    <t>令和８年度</t>
    <rPh sb="0" eb="2">
      <t>レイワ</t>
    </rPh>
    <rPh sb="3" eb="4">
      <t>ネン</t>
    </rPh>
    <rPh sb="4" eb="5">
      <t>ド</t>
    </rPh>
    <phoneticPr fontId="3"/>
  </si>
  <si>
    <t>令和９年度</t>
    <rPh sb="0" eb="2">
      <t>レイワ</t>
    </rPh>
    <rPh sb="3" eb="4">
      <t>ネン</t>
    </rPh>
    <rPh sb="4" eb="5">
      <t>ド</t>
    </rPh>
    <phoneticPr fontId="3"/>
  </si>
  <si>
    <t>令和１０年度</t>
    <rPh sb="0" eb="2">
      <t>レイワ</t>
    </rPh>
    <rPh sb="4" eb="5">
      <t>ネン</t>
    </rPh>
    <rPh sb="5" eb="6">
      <t>ド</t>
    </rPh>
    <phoneticPr fontId="3"/>
  </si>
  <si>
    <t>1950/1/1</t>
    <phoneticPr fontId="3"/>
  </si>
  <si>
    <t>年中の収入等についてご入力ください。</t>
    <rPh sb="0" eb="1">
      <t>ネン</t>
    </rPh>
    <rPh sb="1" eb="2">
      <t>チュウ</t>
    </rPh>
    <rPh sb="3" eb="5">
      <t>シュウニュウ</t>
    </rPh>
    <rPh sb="5" eb="6">
      <t>トウ</t>
    </rPh>
    <rPh sb="11" eb="13">
      <t>ニュウリョク</t>
    </rPh>
    <phoneticPr fontId="3"/>
  </si>
  <si>
    <t>入力例</t>
    <rPh sb="0" eb="2">
      <t>ニュウリョク</t>
    </rPh>
    <rPh sb="2" eb="3">
      <t>レイ</t>
    </rPh>
    <phoneticPr fontId="3"/>
  </si>
  <si>
    <t>　※ 所得割額の算定基礎になるのは、</t>
    <phoneticPr fontId="3"/>
  </si>
  <si>
    <t>　※ 算定基礎となる年中の世帯主及び加入者の所得によっては、国の制度で減額が行われる場合があります。</t>
    <rPh sb="3" eb="5">
      <t>サンテイ</t>
    </rPh>
    <rPh sb="5" eb="7">
      <t>キソ</t>
    </rPh>
    <rPh sb="10" eb="11">
      <t>ネン</t>
    </rPh>
    <rPh sb="11" eb="12">
      <t>チュウ</t>
    </rPh>
    <rPh sb="13" eb="16">
      <t>セタイヌシ</t>
    </rPh>
    <rPh sb="16" eb="17">
      <t>オヨ</t>
    </rPh>
    <rPh sb="18" eb="21">
      <t>カニュウシャ</t>
    </rPh>
    <rPh sb="22" eb="24">
      <t>ショトク</t>
    </rPh>
    <rPh sb="30" eb="31">
      <t>クニ</t>
    </rPh>
    <rPh sb="32" eb="34">
      <t>セイド</t>
    </rPh>
    <rPh sb="35" eb="37">
      <t>ゲンガク</t>
    </rPh>
    <rPh sb="38" eb="39">
      <t>オコナ</t>
    </rPh>
    <rPh sb="42" eb="44">
      <t>バアイ</t>
    </rPh>
    <phoneticPr fontId="3"/>
  </si>
  <si>
    <t>【　注　意　事　項　】</t>
    <rPh sb="2" eb="3">
      <t>チュウ</t>
    </rPh>
    <rPh sb="4" eb="5">
      <t>イ</t>
    </rPh>
    <rPh sb="6" eb="7">
      <t>コト</t>
    </rPh>
    <rPh sb="8" eb="9">
      <t>コウ</t>
    </rPh>
    <phoneticPr fontId="3"/>
  </si>
  <si>
    <t>【参考】退職前の健康保険制度の継続（任意継続）について</t>
    <rPh sb="1" eb="3">
      <t>サンコウ</t>
    </rPh>
    <rPh sb="4" eb="6">
      <t>タイショク</t>
    </rPh>
    <rPh sb="6" eb="7">
      <t>マエ</t>
    </rPh>
    <rPh sb="8" eb="10">
      <t>ケンコウ</t>
    </rPh>
    <rPh sb="10" eb="12">
      <t>ホケン</t>
    </rPh>
    <rPh sb="12" eb="14">
      <t>セイド</t>
    </rPh>
    <rPh sb="15" eb="17">
      <t>ケイゾク</t>
    </rPh>
    <rPh sb="18" eb="20">
      <t>ニンイ</t>
    </rPh>
    <rPh sb="20" eb="22">
      <t>ケイゾク</t>
    </rPh>
    <phoneticPr fontId="3"/>
  </si>
  <si>
    <t>　・健康保険資格喪失証明書</t>
    <rPh sb="2" eb="4">
      <t>ケンコウ</t>
    </rPh>
    <rPh sb="4" eb="6">
      <t>ホケン</t>
    </rPh>
    <rPh sb="6" eb="8">
      <t>シカク</t>
    </rPh>
    <rPh sb="8" eb="10">
      <t>ソウシツ</t>
    </rPh>
    <rPh sb="10" eb="13">
      <t>ショウメイショ</t>
    </rPh>
    <phoneticPr fontId="3"/>
  </si>
  <si>
    <t>◎加入手続きに必要なもの</t>
    <rPh sb="1" eb="3">
      <t>カニュウ</t>
    </rPh>
    <rPh sb="3" eb="5">
      <t>テツヅ</t>
    </rPh>
    <rPh sb="7" eb="9">
      <t>ヒツヨウ</t>
    </rPh>
    <phoneticPr fontId="3"/>
  </si>
  <si>
    <t>　・世帯主と異動する方の個人番号（マイナンバー）が分かるもの</t>
    <rPh sb="2" eb="5">
      <t>セタイヌシ</t>
    </rPh>
    <rPh sb="6" eb="8">
      <t>イドウ</t>
    </rPh>
    <rPh sb="10" eb="11">
      <t>カタ</t>
    </rPh>
    <rPh sb="12" eb="14">
      <t>コジン</t>
    </rPh>
    <rPh sb="14" eb="16">
      <t>バンゴウ</t>
    </rPh>
    <rPh sb="25" eb="26">
      <t>ワ</t>
    </rPh>
    <phoneticPr fontId="3"/>
  </si>
  <si>
    <t>　・届出者の本人確認書類（マイナンバーカードや運転免許証など）</t>
    <rPh sb="2" eb="4">
      <t>トドケデ</t>
    </rPh>
    <rPh sb="4" eb="5">
      <t>シャ</t>
    </rPh>
    <rPh sb="6" eb="8">
      <t>ホンニン</t>
    </rPh>
    <rPh sb="8" eb="10">
      <t>カクニン</t>
    </rPh>
    <rPh sb="10" eb="12">
      <t>ショルイ</t>
    </rPh>
    <rPh sb="23" eb="28">
      <t>ウンテンメンキョショウ</t>
    </rPh>
    <phoneticPr fontId="3"/>
  </si>
  <si>
    <t>　※ 年度途中（５～翌３月）に国民健康保険の資格を取得された場合は、月割り計算します。</t>
    <rPh sb="10" eb="11">
      <t>ヨク</t>
    </rPh>
    <phoneticPr fontId="3"/>
  </si>
  <si>
    <t>　※ 普通徴収による納税は、第１期（６月）～第１０期（翌年３月）の１０回払いですが、年度途中に加入の届出を</t>
    <rPh sb="3" eb="5">
      <t>フツウ</t>
    </rPh>
    <rPh sb="5" eb="7">
      <t>チョウシュウ</t>
    </rPh>
    <rPh sb="14" eb="15">
      <t>ダイ</t>
    </rPh>
    <rPh sb="22" eb="23">
      <t>ダイ</t>
    </rPh>
    <rPh sb="42" eb="44">
      <t>ネンド</t>
    </rPh>
    <rPh sb="44" eb="46">
      <t>トチュウ</t>
    </rPh>
    <rPh sb="47" eb="49">
      <t>カニュウ</t>
    </rPh>
    <rPh sb="50" eb="52">
      <t>トドケデ</t>
    </rPh>
    <phoneticPr fontId="3"/>
  </si>
  <si>
    <t xml:space="preserve"> 　　された場合は、届出された日により納付回数が変わります。</t>
    <phoneticPr fontId="3"/>
  </si>
  <si>
    <t>　※ 退職理由が会社都合や特定の自己都合の場合は、国の制度による軽減を受けられる場合があります。</t>
    <rPh sb="3" eb="5">
      <t>タイショク</t>
    </rPh>
    <rPh sb="5" eb="7">
      <t>リユウ</t>
    </rPh>
    <rPh sb="8" eb="10">
      <t>カイシャ</t>
    </rPh>
    <rPh sb="10" eb="12">
      <t>ツゴウ</t>
    </rPh>
    <rPh sb="13" eb="15">
      <t>トクテイ</t>
    </rPh>
    <rPh sb="16" eb="18">
      <t>ジコ</t>
    </rPh>
    <rPh sb="18" eb="20">
      <t>ツゴウ</t>
    </rPh>
    <rPh sb="21" eb="23">
      <t>バアイ</t>
    </rPh>
    <rPh sb="25" eb="26">
      <t>クニ</t>
    </rPh>
    <rPh sb="27" eb="29">
      <t>セイド</t>
    </rPh>
    <rPh sb="32" eb="34">
      <t>ケイゲン</t>
    </rPh>
    <rPh sb="35" eb="36">
      <t>ウ</t>
    </rPh>
    <rPh sb="40" eb="42">
      <t>バアイ</t>
    </rPh>
    <phoneticPr fontId="3"/>
  </si>
  <si>
    <r>
      <rPr>
        <sz val="11"/>
        <rFont val="BIZ UDゴシック"/>
        <family val="3"/>
        <charset val="128"/>
      </rPr>
      <t>　　</t>
    </r>
    <r>
      <rPr>
        <u/>
        <sz val="11"/>
        <rFont val="BIZ UDゴシック"/>
        <family val="3"/>
        <charset val="128"/>
      </rPr>
      <t xml:space="preserve"> 月々の請求についてや、軽減制度については、下記担当へお問い合わせください。</t>
    </r>
    <rPh sb="3" eb="5">
      <t>ツキヅキ</t>
    </rPh>
    <rPh sb="6" eb="8">
      <t>セイキュウ</t>
    </rPh>
    <rPh sb="14" eb="16">
      <t>ケイゲン</t>
    </rPh>
    <rPh sb="16" eb="18">
      <t>セイド</t>
    </rPh>
    <rPh sb="24" eb="26">
      <t>カキ</t>
    </rPh>
    <rPh sb="26" eb="28">
      <t>タントウ</t>
    </rPh>
    <rPh sb="30" eb="31">
      <t>ト</t>
    </rPh>
    <rPh sb="32" eb="33">
      <t>ア</t>
    </rPh>
    <phoneticPr fontId="3"/>
  </si>
  <si>
    <t>　○ 退職により健康保険制度の資格を喪失した場合でも、一定の加入期間があれば引き続き退職前の健康保険制度に</t>
    <rPh sb="3" eb="5">
      <t>タイショク</t>
    </rPh>
    <rPh sb="8" eb="10">
      <t>ケンコウ</t>
    </rPh>
    <rPh sb="10" eb="12">
      <t>ホケン</t>
    </rPh>
    <rPh sb="12" eb="14">
      <t>セイド</t>
    </rPh>
    <rPh sb="15" eb="17">
      <t>シカク</t>
    </rPh>
    <rPh sb="18" eb="20">
      <t>ソウシツ</t>
    </rPh>
    <rPh sb="22" eb="24">
      <t>バアイ</t>
    </rPh>
    <rPh sb="27" eb="29">
      <t>イッテイ</t>
    </rPh>
    <rPh sb="30" eb="32">
      <t>カニュウ</t>
    </rPh>
    <rPh sb="32" eb="34">
      <t>キカン</t>
    </rPh>
    <rPh sb="38" eb="39">
      <t>ヒ</t>
    </rPh>
    <rPh sb="40" eb="41">
      <t>ツヅ</t>
    </rPh>
    <rPh sb="42" eb="44">
      <t>タイショク</t>
    </rPh>
    <rPh sb="44" eb="45">
      <t>マエ</t>
    </rPh>
    <rPh sb="46" eb="48">
      <t>ケンコウ</t>
    </rPh>
    <rPh sb="48" eb="50">
      <t>ホケン</t>
    </rPh>
    <rPh sb="50" eb="52">
      <t>セイド</t>
    </rPh>
    <phoneticPr fontId="3"/>
  </si>
  <si>
    <t>　　加入できる場合があります。（退職後20日以内の手続きが必要です。）</t>
    <rPh sb="7" eb="9">
      <t>バアイ</t>
    </rPh>
    <rPh sb="16" eb="19">
      <t>タイショクゴ</t>
    </rPh>
    <rPh sb="21" eb="22">
      <t>ニチ</t>
    </rPh>
    <rPh sb="22" eb="24">
      <t>イナイ</t>
    </rPh>
    <rPh sb="25" eb="27">
      <t>テツヅ</t>
    </rPh>
    <rPh sb="29" eb="31">
      <t>ヒツヨウ</t>
    </rPh>
    <phoneticPr fontId="3"/>
  </si>
  <si>
    <t>　○ 保険料、手続き、期間などは健康保険制度によって異なりますので、退職時の事業所又は加入していた健康保険の</t>
    <phoneticPr fontId="3"/>
  </si>
  <si>
    <t>　　保険者にお問い合わせください。国民健康保険に加入するのと比べて保険料が低くなる場合があります。</t>
    <rPh sb="7" eb="8">
      <t>ト</t>
    </rPh>
    <rPh sb="9" eb="10">
      <t>ア</t>
    </rPh>
    <rPh sb="17" eb="19">
      <t>コクミン</t>
    </rPh>
    <rPh sb="19" eb="21">
      <t>ケンコウ</t>
    </rPh>
    <rPh sb="21" eb="23">
      <t>ホケン</t>
    </rPh>
    <rPh sb="24" eb="26">
      <t>カニュウ</t>
    </rPh>
    <rPh sb="30" eb="31">
      <t>クラ</t>
    </rPh>
    <rPh sb="33" eb="36">
      <t>ホケンリョウ</t>
    </rPh>
    <rPh sb="37" eb="38">
      <t>ヒク</t>
    </rPh>
    <rPh sb="41" eb="43">
      <t>バアイ</t>
    </rPh>
    <phoneticPr fontId="3"/>
  </si>
  <si>
    <r>
      <t>　○ この内容は提供いただいた情報（人数・年齢・前年中の所得等）に基づく、</t>
    </r>
    <r>
      <rPr>
        <b/>
        <sz val="11"/>
        <color rgb="FFFF0000"/>
        <rFont val="BIZ UDゴシック"/>
        <family val="3"/>
        <charset val="128"/>
      </rPr>
      <t>仮の計算表</t>
    </r>
    <r>
      <rPr>
        <sz val="11"/>
        <rFont val="BIZ UDゴシック"/>
        <family val="3"/>
        <charset val="128"/>
      </rPr>
      <t>です。</t>
    </r>
    <rPh sb="5" eb="7">
      <t>ナイヨウ</t>
    </rPh>
    <rPh sb="8" eb="10">
      <t>テイキョウ</t>
    </rPh>
    <rPh sb="15" eb="17">
      <t>ジョウホウ</t>
    </rPh>
    <rPh sb="18" eb="20">
      <t>ニンズウ</t>
    </rPh>
    <rPh sb="21" eb="23">
      <t>ネンレイ</t>
    </rPh>
    <rPh sb="24" eb="27">
      <t>ゼンネンチュウ</t>
    </rPh>
    <rPh sb="28" eb="30">
      <t>ショトク</t>
    </rPh>
    <rPh sb="30" eb="31">
      <t>トウ</t>
    </rPh>
    <rPh sb="33" eb="34">
      <t>モト</t>
    </rPh>
    <rPh sb="37" eb="38">
      <t>カリ</t>
    </rPh>
    <rPh sb="39" eb="41">
      <t>ケイサン</t>
    </rPh>
    <rPh sb="41" eb="42">
      <t>ヒョウ</t>
    </rPh>
    <phoneticPr fontId="3"/>
  </si>
  <si>
    <r>
      <t xml:space="preserve">　○ </t>
    </r>
    <r>
      <rPr>
        <b/>
        <u val="double"/>
        <sz val="11"/>
        <rFont val="BIZ UDゴシック"/>
        <family val="3"/>
        <charset val="128"/>
      </rPr>
      <t>最終的には全員の所得・加入者等が確定した後に保険税額が決まります。</t>
    </r>
    <rPh sb="3" eb="6">
      <t>サイシュウテキ</t>
    </rPh>
    <rPh sb="8" eb="10">
      <t>ゼンイン</t>
    </rPh>
    <rPh sb="11" eb="13">
      <t>ショトク</t>
    </rPh>
    <rPh sb="14" eb="17">
      <t>カニュウシャ</t>
    </rPh>
    <rPh sb="17" eb="18">
      <t>トウ</t>
    </rPh>
    <rPh sb="19" eb="21">
      <t>カクテイ</t>
    </rPh>
    <rPh sb="23" eb="24">
      <t>アト</t>
    </rPh>
    <rPh sb="25" eb="27">
      <t>ホケン</t>
    </rPh>
    <rPh sb="27" eb="28">
      <t>ゼイ</t>
    </rPh>
    <rPh sb="28" eb="29">
      <t>ガク</t>
    </rPh>
    <rPh sb="30" eb="31">
      <t>キ</t>
    </rPh>
    <phoneticPr fontId="3"/>
  </si>
  <si>
    <r>
      <t>　○ 当該年度以降の保険税率は変更になる場合があります。</t>
    </r>
    <r>
      <rPr>
        <sz val="11"/>
        <color theme="1"/>
        <rFont val="BIZ UDゴシック"/>
        <family val="3"/>
        <charset val="128"/>
      </rPr>
      <t>また、端数処理により金額が若干変わることがあります。</t>
    </r>
    <rPh sb="3" eb="5">
      <t>トウガイ</t>
    </rPh>
    <rPh sb="5" eb="7">
      <t>ネンド</t>
    </rPh>
    <rPh sb="7" eb="9">
      <t>イコウ</t>
    </rPh>
    <rPh sb="10" eb="12">
      <t>ホケン</t>
    </rPh>
    <rPh sb="12" eb="13">
      <t>ゼイ</t>
    </rPh>
    <rPh sb="13" eb="14">
      <t>リツ</t>
    </rPh>
    <rPh sb="15" eb="17">
      <t>ヘンコウ</t>
    </rPh>
    <rPh sb="20" eb="22">
      <t>バアイ</t>
    </rPh>
    <phoneticPr fontId="3"/>
  </si>
  <si>
    <r>
      <rPr>
        <b/>
        <sz val="12"/>
        <rFont val="ＭＳ Ｐゴシック"/>
        <family val="3"/>
        <charset val="128"/>
      </rPr>
      <t xml:space="preserve">※(注意）この内容は提供いただいた情報に基づく仮の計算表です
</t>
    </r>
    <r>
      <rPr>
        <b/>
        <sz val="8"/>
        <rFont val="ＭＳ Ｐゴシック"/>
        <family val="3"/>
        <charset val="128"/>
      </rPr>
      <t>　（最終的には所得・加入者数等が確定した後に保険税額が決まります）</t>
    </r>
    <rPh sb="7" eb="9">
      <t>ナイヨウ</t>
    </rPh>
    <rPh sb="10" eb="12">
      <t>テイキョウ</t>
    </rPh>
    <rPh sb="17" eb="19">
      <t>ジョウホウ</t>
    </rPh>
    <rPh sb="20" eb="21">
      <t>モト</t>
    </rPh>
    <rPh sb="27" eb="28">
      <t>ヒョウ</t>
    </rPh>
    <rPh sb="33" eb="35">
      <t>サイシュウ</t>
    </rPh>
    <rPh sb="35" eb="36">
      <t>テキ</t>
    </rPh>
    <rPh sb="38" eb="40">
      <t>ショトク</t>
    </rPh>
    <rPh sb="41" eb="44">
      <t>カニュウシャ</t>
    </rPh>
    <rPh sb="44" eb="45">
      <t>スウ</t>
    </rPh>
    <rPh sb="45" eb="46">
      <t>トウ</t>
    </rPh>
    <rPh sb="47" eb="49">
      <t>カクテイ</t>
    </rPh>
    <rPh sb="51" eb="52">
      <t>ゴ</t>
    </rPh>
    <rPh sb="53" eb="55">
      <t>ホケン</t>
    </rPh>
    <rPh sb="55" eb="56">
      <t>ゼイ</t>
    </rPh>
    <rPh sb="56" eb="57">
      <t>ガク</t>
    </rPh>
    <rPh sb="58" eb="59">
      <t>キ</t>
    </rPh>
    <phoneticPr fontId="3"/>
  </si>
  <si>
    <t>　（国保の被保険者で介護保険第２号被保険者（＝４０歳以上６５歳未満の方）のいる世帯）</t>
    <phoneticPr fontId="3"/>
  </si>
  <si>
    <t>国 　民 　健 　康 　保 　険 　税 　の 　税 　額 　計 　算 　表 　(　試　算　)</t>
    <rPh sb="9" eb="10">
      <t>ヤスシ</t>
    </rPh>
    <rPh sb="12" eb="13">
      <t>ホ</t>
    </rPh>
    <rPh sb="36" eb="37">
      <t>ヒョウ</t>
    </rPh>
    <rPh sb="41" eb="42">
      <t>ココロ</t>
    </rPh>
    <rPh sb="43" eb="44">
      <t>ザン</t>
    </rPh>
    <phoneticPr fontId="3"/>
  </si>
  <si>
    <t>(例：2024/4/1)</t>
    <rPh sb="1" eb="2">
      <t>レイ</t>
    </rPh>
    <phoneticPr fontId="3"/>
  </si>
  <si>
    <t>令和１１年度</t>
    <rPh sb="0" eb="2">
      <t>レイワ</t>
    </rPh>
    <rPh sb="4" eb="5">
      <t>ネン</t>
    </rPh>
    <rPh sb="5" eb="6">
      <t>ド</t>
    </rPh>
    <phoneticPr fontId="3"/>
  </si>
  <si>
    <t>令和１２年度</t>
    <rPh sb="0" eb="2">
      <t>レイワ</t>
    </rPh>
    <rPh sb="4" eb="5">
      <t>ネン</t>
    </rPh>
    <rPh sb="5" eb="6">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</si>
</sst>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41" formatCode="_ * #,##0_ ;_ * \-#,##0_ ;_ * &quot;-&quot;_ ;_ @_ "/>
    <numFmt numFmtId="176" formatCode="[$-F800]dddd\,\ mmmm\ dd\,\ yyyy"/>
    <numFmt numFmtId="177" formatCode="&quot;▲ &quot;#,##0"/>
    <numFmt numFmtId="178" formatCode="#,##0_ "/>
    <numFmt numFmtId="179" formatCode="#,##0&quot;割 &quot;"/>
    <numFmt numFmtId="180" formatCode="#,##0&quot;円 &quot;"/>
    <numFmt numFmtId="181" formatCode="&quot;×&quot;0.##"/>
    <numFmt numFmtId="182" formatCode="&quot;×&quot;#0&quot;割 &quot;"/>
    <numFmt numFmtId="183" formatCode="0_ "/>
    <numFmt numFmtId="184" formatCode="0_);[Red]\(0\)"/>
    <numFmt numFmtId="185" formatCode="0.0_ "/>
    <numFmt numFmtId="186" formatCode="#,##0_);[Red]\(#,##0\)"/>
    <numFmt numFmtId="187" formatCode="#,##0.000_ "/>
    <numFmt numFmtId="188" formatCode="#,##0.00_ "/>
    <numFmt numFmtId="189" formatCode="#,##0;&quot;▲ &quot;#,##0"/>
    <numFmt numFmtId="190" formatCode="#,##0.0000_ "/>
    <numFmt numFmtId="191" formatCode="&quot;×&quot;#0.0&quot;人&quot;_ "/>
  </numFmts>
  <fonts count="39"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2"/>
      <name val="ＭＳ Ｐゴシック"/>
      <family val="3"/>
      <charset val="128"/>
    </font>
    <font>
      <b/>
      <sz val="8"/>
      <name val="ＭＳ Ｐゴシック"/>
      <family val="3"/>
      <charset val="128"/>
    </font>
    <font>
      <sz val="14"/>
      <name val="ＭＳ Ｐゴシック"/>
      <family val="3"/>
      <charset val="128"/>
    </font>
    <font>
      <sz val="8"/>
      <name val="ＭＳ Ｐゴシック"/>
      <family val="3"/>
      <charset val="128"/>
    </font>
    <font>
      <i/>
      <sz val="9"/>
      <name val="ＭＳ Ｐゴシック"/>
      <family val="3"/>
      <charset val="128"/>
    </font>
    <font>
      <b/>
      <sz val="10"/>
      <name val="ＭＳ Ｐゴシック"/>
      <family val="3"/>
      <charset val="128"/>
    </font>
    <font>
      <b/>
      <sz val="9"/>
      <name val="ＭＳ Ｐゴシック"/>
      <family val="3"/>
      <charset val="128"/>
    </font>
    <font>
      <sz val="9"/>
      <color indexed="81"/>
      <name val="ＭＳ Ｐゴシック"/>
      <family val="3"/>
      <charset val="128"/>
    </font>
    <font>
      <sz val="11"/>
      <name val="ＭＳ Ｐ明朝"/>
      <family val="1"/>
      <charset val="128"/>
    </font>
    <font>
      <sz val="12"/>
      <name val="ＭＳ 明朝"/>
      <family val="1"/>
      <charset val="128"/>
    </font>
    <font>
      <sz val="12"/>
      <color indexed="10"/>
      <name val="ＭＳ 明朝"/>
      <family val="1"/>
      <charset val="128"/>
    </font>
    <font>
      <sz val="11"/>
      <color indexed="12"/>
      <name val="ＭＳ Ｐ明朝"/>
      <family val="1"/>
      <charset val="128"/>
    </font>
    <font>
      <b/>
      <sz val="11"/>
      <color rgb="FFFF0000"/>
      <name val="ＭＳ Ｐゴシック"/>
      <family val="3"/>
      <charset val="128"/>
    </font>
    <font>
      <b/>
      <sz val="11"/>
      <color theme="0"/>
      <name val="ＭＳ Ｐゴシック"/>
      <family val="3"/>
      <charset val="128"/>
    </font>
    <font>
      <b/>
      <sz val="16"/>
      <name val="ＭＳ Ｐゴシック"/>
      <family val="3"/>
      <charset val="128"/>
    </font>
    <font>
      <b/>
      <sz val="9"/>
      <color rgb="FFFF0000"/>
      <name val="ＭＳ Ｐゴシック"/>
      <family val="3"/>
      <charset val="128"/>
    </font>
    <font>
      <sz val="11"/>
      <color rgb="FFFF0000"/>
      <name val="ＭＳ Ｐゴシック"/>
      <family val="3"/>
      <charset val="128"/>
    </font>
    <font>
      <sz val="10"/>
      <color rgb="FFFF0000"/>
      <name val="ＭＳ Ｐゴシック"/>
      <family val="3"/>
      <charset val="128"/>
    </font>
    <font>
      <b/>
      <sz val="11"/>
      <color theme="4" tint="-0.499984740745262"/>
      <name val="ＭＳ Ｐゴシック"/>
      <family val="3"/>
      <charset val="128"/>
    </font>
    <font>
      <sz val="11"/>
      <color theme="6"/>
      <name val="ＭＳ Ｐゴシック"/>
      <family val="3"/>
      <charset val="128"/>
    </font>
    <font>
      <sz val="11"/>
      <name val="BIZ UDゴシック"/>
      <family val="3"/>
      <charset val="128"/>
    </font>
    <font>
      <b/>
      <sz val="11"/>
      <name val="BIZ UDゴシック"/>
      <family val="3"/>
      <charset val="128"/>
    </font>
    <font>
      <u/>
      <sz val="11"/>
      <name val="BIZ UDゴシック"/>
      <family val="3"/>
      <charset val="128"/>
    </font>
    <font>
      <sz val="16"/>
      <name val="BIZ UDゴシック"/>
      <family val="3"/>
      <charset val="128"/>
    </font>
    <font>
      <b/>
      <sz val="11"/>
      <color rgb="FFFF0000"/>
      <name val="BIZ UDゴシック"/>
      <family val="3"/>
      <charset val="128"/>
    </font>
    <font>
      <b/>
      <u val="double"/>
      <sz val="11"/>
      <name val="BIZ UDゴシック"/>
      <family val="3"/>
      <charset val="128"/>
    </font>
    <font>
      <sz val="14"/>
      <name val="BIZ UDゴシック"/>
      <family val="3"/>
      <charset val="128"/>
    </font>
    <font>
      <sz val="11"/>
      <color theme="1"/>
      <name val="BIZ UDゴシック"/>
      <family val="3"/>
      <charset val="128"/>
    </font>
    <font>
      <sz val="12"/>
      <name val="BIZ UDゴシック"/>
      <family val="3"/>
      <charset val="128"/>
    </font>
    <font>
      <b/>
      <sz val="12"/>
      <name val="BIZ UDゴシック"/>
      <family val="3"/>
      <charset val="128"/>
    </font>
  </fonts>
  <fills count="13">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
      <patternFill patternType="solid">
        <fgColor rgb="FF0070C0"/>
        <bgColor indexed="64"/>
      </patternFill>
    </fill>
    <fill>
      <patternFill patternType="solid">
        <fgColor rgb="FF00B05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xf numFmtId="9" fontId="2" fillId="0" borderId="0" applyFont="0" applyFill="0" applyBorder="0" applyAlignment="0" applyProtection="0"/>
    <xf numFmtId="6" fontId="2" fillId="0" borderId="0" applyFont="0" applyFill="0" applyBorder="0" applyAlignment="0" applyProtection="0"/>
  </cellStyleXfs>
  <cellXfs count="254">
    <xf numFmtId="0" fontId="0" fillId="0" borderId="0" xfId="0"/>
    <xf numFmtId="0" fontId="4" fillId="0" borderId="1" xfId="0" applyFont="1" applyBorder="1"/>
    <xf numFmtId="0" fontId="2" fillId="2" borderId="1" xfId="0" applyFont="1" applyFill="1" applyBorder="1" applyAlignment="1">
      <alignment horizontal="center"/>
    </xf>
    <xf numFmtId="0" fontId="2" fillId="0" borderId="1" xfId="0" applyFont="1" applyBorder="1"/>
    <xf numFmtId="0" fontId="2" fillId="2" borderId="1" xfId="0" applyFont="1" applyFill="1" applyBorder="1"/>
    <xf numFmtId="0" fontId="2" fillId="0" borderId="2" xfId="0" applyFont="1" applyBorder="1"/>
    <xf numFmtId="0" fontId="2" fillId="0" borderId="0" xfId="0" applyFont="1" applyBorder="1"/>
    <xf numFmtId="0" fontId="2" fillId="0" borderId="0" xfId="0" applyFont="1"/>
    <xf numFmtId="38" fontId="7" fillId="3" borderId="1" xfId="2" applyFont="1" applyFill="1" applyBorder="1" applyProtection="1">
      <protection locked="0"/>
    </xf>
    <xf numFmtId="38" fontId="7" fillId="0" borderId="1" xfId="2" applyFont="1" applyBorder="1"/>
    <xf numFmtId="0" fontId="4" fillId="0" borderId="1" xfId="0" applyFont="1" applyBorder="1" applyAlignment="1">
      <alignment horizontal="right"/>
    </xf>
    <xf numFmtId="38" fontId="7" fillId="0" borderId="1" xfId="2" applyFont="1" applyFill="1" applyBorder="1" applyProtection="1"/>
    <xf numFmtId="38" fontId="7" fillId="4" borderId="1" xfId="2" applyFont="1" applyFill="1" applyBorder="1" applyProtection="1">
      <protection locked="0"/>
    </xf>
    <xf numFmtId="177" fontId="4" fillId="0" borderId="1" xfId="2" applyNumberFormat="1" applyFont="1" applyBorder="1"/>
    <xf numFmtId="38" fontId="2" fillId="0" borderId="1" xfId="2" applyFont="1" applyBorder="1" applyAlignment="1">
      <alignment horizontal="center"/>
    </xf>
    <xf numFmtId="38" fontId="7" fillId="0" borderId="1" xfId="2" applyFont="1" applyBorder="1" applyAlignment="1">
      <alignment horizontal="right"/>
    </xf>
    <xf numFmtId="38" fontId="7" fillId="0" borderId="7" xfId="2" applyFont="1" applyBorder="1" applyAlignment="1">
      <alignment horizontal="right"/>
    </xf>
    <xf numFmtId="38" fontId="7" fillId="0" borderId="7" xfId="2" applyFont="1" applyBorder="1"/>
    <xf numFmtId="0" fontId="2" fillId="0" borderId="10" xfId="0" applyFont="1" applyBorder="1" applyAlignment="1">
      <alignment horizontal="center"/>
    </xf>
    <xf numFmtId="0" fontId="2" fillId="0" borderId="13" xfId="0" applyFont="1" applyBorder="1"/>
    <xf numFmtId="38" fontId="2" fillId="0" borderId="13" xfId="2" applyFont="1" applyBorder="1"/>
    <xf numFmtId="38" fontId="2" fillId="0" borderId="6" xfId="2" applyFont="1" applyBorder="1"/>
    <xf numFmtId="38" fontId="2" fillId="0" borderId="0" xfId="2" applyFont="1" applyBorder="1"/>
    <xf numFmtId="38" fontId="0" fillId="2" borderId="1" xfId="2" applyFont="1" applyFill="1" applyBorder="1"/>
    <xf numFmtId="0" fontId="7" fillId="0" borderId="0" xfId="0" applyFont="1"/>
    <xf numFmtId="0" fontId="2" fillId="0" borderId="10" xfId="0" applyFont="1" applyBorder="1" applyAlignment="1">
      <alignment horizontal="center" shrinkToFit="1"/>
    </xf>
    <xf numFmtId="0" fontId="2" fillId="0" borderId="14" xfId="0" applyFont="1" applyBorder="1"/>
    <xf numFmtId="0" fontId="2" fillId="0" borderId="13" xfId="0" applyFont="1" applyBorder="1" applyAlignment="1">
      <alignment horizontal="right"/>
    </xf>
    <xf numFmtId="0" fontId="2" fillId="0" borderId="4" xfId="0" applyFont="1" applyBorder="1"/>
    <xf numFmtId="0" fontId="14" fillId="0" borderId="17" xfId="0" applyFont="1" applyBorder="1" applyAlignment="1">
      <alignment vertical="center"/>
    </xf>
    <xf numFmtId="0" fontId="7" fillId="5" borderId="47" xfId="0" applyFont="1" applyFill="1" applyBorder="1" applyAlignment="1">
      <alignment vertical="center"/>
    </xf>
    <xf numFmtId="178" fontId="17" fillId="0" borderId="0" xfId="0" applyNumberFormat="1" applyFont="1"/>
    <xf numFmtId="178" fontId="17" fillId="0" borderId="1" xfId="0" applyNumberFormat="1" applyFont="1" applyBorder="1"/>
    <xf numFmtId="178" fontId="17" fillId="0" borderId="4" xfId="0" applyNumberFormat="1" applyFont="1" applyBorder="1"/>
    <xf numFmtId="178" fontId="17" fillId="0" borderId="1" xfId="0" applyNumberFormat="1" applyFont="1" applyBorder="1" applyAlignment="1">
      <alignment horizontal="center"/>
    </xf>
    <xf numFmtId="178" fontId="17" fillId="0" borderId="9" xfId="0" applyNumberFormat="1" applyFont="1" applyBorder="1"/>
    <xf numFmtId="178" fontId="17" fillId="0" borderId="5" xfId="0" applyNumberFormat="1" applyFont="1" applyBorder="1"/>
    <xf numFmtId="178" fontId="17" fillId="0" borderId="1" xfId="0" applyNumberFormat="1" applyFont="1" applyBorder="1" applyAlignment="1">
      <alignment horizontal="right"/>
    </xf>
    <xf numFmtId="183" fontId="17" fillId="0" borderId="1" xfId="0" applyNumberFormat="1" applyFont="1" applyBorder="1"/>
    <xf numFmtId="184" fontId="17" fillId="0" borderId="1" xfId="0" applyNumberFormat="1" applyFont="1" applyBorder="1" applyAlignment="1"/>
    <xf numFmtId="185" fontId="17" fillId="0" borderId="1" xfId="0" applyNumberFormat="1" applyFont="1" applyBorder="1"/>
    <xf numFmtId="178" fontId="17" fillId="0" borderId="52" xfId="0" applyNumberFormat="1" applyFont="1" applyBorder="1"/>
    <xf numFmtId="183" fontId="17" fillId="0" borderId="52" xfId="0" applyNumberFormat="1" applyFont="1" applyBorder="1"/>
    <xf numFmtId="178" fontId="17" fillId="0" borderId="0" xfId="0" applyNumberFormat="1" applyFont="1" applyBorder="1"/>
    <xf numFmtId="178" fontId="17" fillId="0" borderId="8" xfId="0" applyNumberFormat="1" applyFont="1" applyBorder="1"/>
    <xf numFmtId="183" fontId="17" fillId="0" borderId="8" xfId="0" applyNumberFormat="1" applyFont="1" applyBorder="1"/>
    <xf numFmtId="0" fontId="17" fillId="0" borderId="8" xfId="0" applyFont="1" applyBorder="1"/>
    <xf numFmtId="0" fontId="17" fillId="0" borderId="0" xfId="0" applyFont="1"/>
    <xf numFmtId="186" fontId="17" fillId="0" borderId="1" xfId="0" applyNumberFormat="1" applyFont="1" applyBorder="1"/>
    <xf numFmtId="38" fontId="17" fillId="0" borderId="9" xfId="2" applyFont="1" applyBorder="1" applyAlignment="1">
      <alignment horizontal="right"/>
    </xf>
    <xf numFmtId="183" fontId="17" fillId="0" borderId="0" xfId="0" applyNumberFormat="1" applyFont="1" applyBorder="1"/>
    <xf numFmtId="187" fontId="17" fillId="0" borderId="1" xfId="0" applyNumberFormat="1" applyFont="1" applyBorder="1" applyAlignment="1">
      <alignment horizontal="center"/>
    </xf>
    <xf numFmtId="178" fontId="17" fillId="0" borderId="6" xfId="0" applyNumberFormat="1" applyFont="1" applyBorder="1"/>
    <xf numFmtId="188" fontId="17" fillId="0" borderId="1" xfId="0" applyNumberFormat="1" applyFont="1" applyBorder="1"/>
    <xf numFmtId="0" fontId="17" fillId="0" borderId="1" xfId="0" applyFont="1" applyBorder="1" applyAlignment="1">
      <alignment horizontal="center"/>
    </xf>
    <xf numFmtId="0" fontId="17" fillId="0" borderId="1" xfId="0" applyFont="1" applyBorder="1"/>
    <xf numFmtId="187" fontId="17" fillId="0" borderId="0" xfId="0" applyNumberFormat="1" applyFont="1"/>
    <xf numFmtId="178" fontId="17" fillId="0" borderId="0" xfId="0" applyNumberFormat="1" applyFont="1" applyAlignment="1">
      <alignment horizontal="right"/>
    </xf>
    <xf numFmtId="0" fontId="17" fillId="0" borderId="0" xfId="0" applyFont="1" applyBorder="1" applyAlignment="1">
      <alignment horizontal="center"/>
    </xf>
    <xf numFmtId="189" fontId="18" fillId="0" borderId="0" xfId="0" applyNumberFormat="1" applyFont="1" applyBorder="1"/>
    <xf numFmtId="189" fontId="18" fillId="0" borderId="0" xfId="0" applyNumberFormat="1" applyFont="1" applyBorder="1" applyAlignment="1">
      <alignment horizontal="right"/>
    </xf>
    <xf numFmtId="189" fontId="19" fillId="0" borderId="0" xfId="0" applyNumberFormat="1" applyFont="1" applyBorder="1"/>
    <xf numFmtId="189" fontId="18" fillId="0" borderId="0" xfId="0" applyNumberFormat="1" applyFont="1" applyFill="1" applyBorder="1"/>
    <xf numFmtId="178" fontId="17" fillId="0" borderId="0" xfId="0" applyNumberFormat="1" applyFont="1" applyAlignment="1">
      <alignment horizontal="center"/>
    </xf>
    <xf numFmtId="178" fontId="17" fillId="6" borderId="0" xfId="0" applyNumberFormat="1" applyFont="1" applyFill="1"/>
    <xf numFmtId="187" fontId="17" fillId="6" borderId="0" xfId="0" applyNumberFormat="1" applyFont="1" applyFill="1"/>
    <xf numFmtId="0" fontId="17" fillId="6" borderId="0" xfId="0" applyFont="1" applyFill="1"/>
    <xf numFmtId="178" fontId="17" fillId="6" borderId="1" xfId="0" applyNumberFormat="1" applyFont="1" applyFill="1" applyBorder="1" applyAlignment="1">
      <alignment horizontal="center"/>
    </xf>
    <xf numFmtId="187" fontId="17" fillId="6" borderId="1" xfId="0" applyNumberFormat="1" applyFont="1" applyFill="1" applyBorder="1" applyAlignment="1">
      <alignment horizontal="center"/>
    </xf>
    <xf numFmtId="178" fontId="20" fillId="6" borderId="0" xfId="0" applyNumberFormat="1" applyFont="1" applyFill="1"/>
    <xf numFmtId="178" fontId="17" fillId="6" borderId="1" xfId="0" applyNumberFormat="1" applyFont="1" applyFill="1" applyBorder="1"/>
    <xf numFmtId="188" fontId="17" fillId="6" borderId="1" xfId="0" applyNumberFormat="1" applyFont="1" applyFill="1" applyBorder="1"/>
    <xf numFmtId="178" fontId="17" fillId="6" borderId="1" xfId="0" applyNumberFormat="1" applyFont="1" applyFill="1" applyBorder="1" applyAlignment="1">
      <alignment horizontal="right"/>
    </xf>
    <xf numFmtId="178" fontId="17" fillId="6" borderId="5" xfId="0" applyNumberFormat="1" applyFont="1" applyFill="1" applyBorder="1"/>
    <xf numFmtId="178" fontId="17" fillId="6" borderId="53" xfId="0" applyNumberFormat="1" applyFont="1" applyFill="1" applyBorder="1"/>
    <xf numFmtId="188" fontId="17" fillId="6" borderId="53" xfId="0" applyNumberFormat="1" applyFont="1" applyFill="1" applyBorder="1"/>
    <xf numFmtId="178" fontId="17" fillId="6" borderId="54" xfId="0" applyNumberFormat="1" applyFont="1" applyFill="1" applyBorder="1"/>
    <xf numFmtId="188" fontId="17" fillId="6" borderId="55" xfId="0" applyNumberFormat="1" applyFont="1" applyFill="1" applyBorder="1"/>
    <xf numFmtId="178" fontId="17" fillId="6" borderId="56" xfId="0" applyNumberFormat="1" applyFont="1" applyFill="1" applyBorder="1"/>
    <xf numFmtId="178" fontId="17" fillId="6" borderId="57" xfId="0" applyNumberFormat="1" applyFont="1" applyFill="1" applyBorder="1"/>
    <xf numFmtId="178" fontId="17" fillId="6" borderId="58" xfId="0" applyNumberFormat="1" applyFont="1" applyFill="1" applyBorder="1"/>
    <xf numFmtId="41" fontId="7" fillId="0" borderId="1" xfId="2" applyNumberFormat="1" applyFont="1" applyBorder="1"/>
    <xf numFmtId="0" fontId="7" fillId="3" borderId="1" xfId="2" applyNumberFormat="1" applyFont="1" applyFill="1" applyBorder="1" applyProtection="1">
      <protection locked="0"/>
    </xf>
    <xf numFmtId="0" fontId="0" fillId="0" borderId="0" xfId="0" applyAlignment="1">
      <alignment horizontal="left" vertical="center"/>
    </xf>
    <xf numFmtId="0" fontId="22" fillId="7" borderId="0" xfId="0" applyFont="1" applyFill="1" applyAlignment="1">
      <alignment horizontal="left" vertical="center"/>
    </xf>
    <xf numFmtId="176" fontId="0" fillId="8" borderId="1" xfId="0" applyNumberFormat="1" applyFill="1" applyBorder="1" applyAlignment="1">
      <alignment horizontal="center" vertical="center"/>
    </xf>
    <xf numFmtId="0" fontId="0" fillId="0" borderId="0" xfId="0" applyFill="1"/>
    <xf numFmtId="0" fontId="6" fillId="2" borderId="48" xfId="0" applyFont="1" applyFill="1" applyBorder="1" applyAlignment="1">
      <alignment horizontal="left" vertical="center"/>
    </xf>
    <xf numFmtId="38" fontId="0" fillId="8" borderId="1" xfId="1" applyFont="1" applyFill="1" applyBorder="1" applyAlignment="1">
      <alignment horizontal="center" vertical="center"/>
    </xf>
    <xf numFmtId="0" fontId="5" fillId="9" borderId="0" xfId="0" applyFont="1" applyFill="1" applyAlignment="1">
      <alignment horizontal="left" vertical="center"/>
    </xf>
    <xf numFmtId="0" fontId="0" fillId="9" borderId="0" xfId="0" applyFill="1" applyAlignment="1">
      <alignment horizontal="left" vertical="center"/>
    </xf>
    <xf numFmtId="0" fontId="0" fillId="9" borderId="0" xfId="0" applyFill="1" applyBorder="1" applyAlignment="1">
      <alignment horizontal="left" vertical="center"/>
    </xf>
    <xf numFmtId="0" fontId="7" fillId="9" borderId="0" xfId="0" applyFont="1" applyFill="1" applyBorder="1" applyAlignment="1">
      <alignment horizontal="left" vertical="center"/>
    </xf>
    <xf numFmtId="0" fontId="7" fillId="9" borderId="0" xfId="0" applyFont="1" applyFill="1" applyAlignment="1">
      <alignment horizontal="left" vertical="center"/>
    </xf>
    <xf numFmtId="0" fontId="0" fillId="9" borderId="1" xfId="0" applyFill="1" applyBorder="1" applyAlignment="1">
      <alignment horizontal="center" vertical="center"/>
    </xf>
    <xf numFmtId="0" fontId="4" fillId="9" borderId="1" xfId="0" applyFont="1" applyFill="1" applyBorder="1" applyAlignment="1">
      <alignment horizontal="center" vertical="center"/>
    </xf>
    <xf numFmtId="0" fontId="0" fillId="9" borderId="1" xfId="0" applyNumberFormat="1" applyFill="1" applyBorder="1" applyAlignment="1">
      <alignment horizontal="center" vertical="center"/>
    </xf>
    <xf numFmtId="0" fontId="25" fillId="9" borderId="1" xfId="0" applyFont="1" applyFill="1" applyBorder="1" applyAlignment="1">
      <alignment horizontal="center" vertical="center"/>
    </xf>
    <xf numFmtId="49" fontId="25" fillId="9" borderId="1" xfId="0" applyNumberFormat="1" applyFont="1" applyFill="1" applyBorder="1" applyAlignment="1">
      <alignment horizontal="center" vertical="center"/>
    </xf>
    <xf numFmtId="49" fontId="26" fillId="9" borderId="1" xfId="0" applyNumberFormat="1" applyFont="1" applyFill="1" applyBorder="1" applyAlignment="1">
      <alignment horizontal="center" vertical="center"/>
    </xf>
    <xf numFmtId="38" fontId="25" fillId="9" borderId="1" xfId="1" applyFont="1" applyFill="1" applyBorder="1" applyAlignment="1">
      <alignment horizontal="center" vertical="center"/>
    </xf>
    <xf numFmtId="0" fontId="25" fillId="9" borderId="1" xfId="0" applyNumberFormat="1" applyFont="1" applyFill="1" applyBorder="1" applyAlignment="1">
      <alignment horizontal="center" vertical="center"/>
    </xf>
    <xf numFmtId="0" fontId="0" fillId="7" borderId="0" xfId="0" applyFill="1" applyAlignment="1">
      <alignment horizontal="left" vertical="center"/>
    </xf>
    <xf numFmtId="190" fontId="17" fillId="0" borderId="0" xfId="0" applyNumberFormat="1" applyFont="1"/>
    <xf numFmtId="0" fontId="17" fillId="0" borderId="0" xfId="1" applyNumberFormat="1" applyFont="1" applyAlignment="1"/>
    <xf numFmtId="0" fontId="17" fillId="0" borderId="0" xfId="0" applyNumberFormat="1" applyFont="1"/>
    <xf numFmtId="0" fontId="18" fillId="0" borderId="0" xfId="0" applyNumberFormat="1" applyFont="1" applyBorder="1"/>
    <xf numFmtId="0" fontId="17" fillId="0" borderId="0" xfId="0" applyNumberFormat="1" applyFont="1" applyBorder="1"/>
    <xf numFmtId="190" fontId="17" fillId="0" borderId="0" xfId="1" applyNumberFormat="1" applyFont="1" applyAlignment="1"/>
    <xf numFmtId="0" fontId="5" fillId="2" borderId="36" xfId="0" applyFont="1" applyFill="1" applyBorder="1" applyAlignment="1">
      <alignment vertical="center"/>
    </xf>
    <xf numFmtId="0" fontId="5" fillId="2" borderId="37" xfId="0" applyFont="1" applyFill="1" applyBorder="1" applyAlignment="1">
      <alignment vertical="center"/>
    </xf>
    <xf numFmtId="0" fontId="5" fillId="2" borderId="38" xfId="0" applyFont="1" applyFill="1" applyBorder="1" applyAlignment="1">
      <alignment vertical="center"/>
    </xf>
    <xf numFmtId="0" fontId="5" fillId="2" borderId="20" xfId="0" applyFont="1" applyFill="1" applyBorder="1" applyAlignment="1">
      <alignment vertical="center"/>
    </xf>
    <xf numFmtId="0" fontId="5" fillId="2" borderId="21" xfId="0" applyFont="1" applyFill="1" applyBorder="1" applyAlignment="1">
      <alignment vertical="center"/>
    </xf>
    <xf numFmtId="0" fontId="5" fillId="2" borderId="22" xfId="0" applyFont="1" applyFill="1" applyBorder="1" applyAlignment="1">
      <alignment vertical="center"/>
    </xf>
    <xf numFmtId="180" fontId="9" fillId="2" borderId="21" xfId="0" applyNumberFormat="1" applyFont="1" applyFill="1" applyBorder="1" applyAlignment="1">
      <alignment vertical="center"/>
    </xf>
    <xf numFmtId="180" fontId="9" fillId="2" borderId="37" xfId="0" applyNumberFormat="1" applyFont="1" applyFill="1" applyBorder="1" applyAlignment="1">
      <alignment vertical="center"/>
    </xf>
    <xf numFmtId="178" fontId="17" fillId="0" borderId="59" xfId="0" applyNumberFormat="1" applyFont="1" applyBorder="1" applyAlignment="1">
      <alignment vertical="center"/>
    </xf>
    <xf numFmtId="0" fontId="17" fillId="0" borderId="60" xfId="0" applyNumberFormat="1" applyFont="1" applyBorder="1"/>
    <xf numFmtId="178" fontId="17" fillId="0" borderId="60" xfId="0" applyNumberFormat="1" applyFont="1" applyBorder="1"/>
    <xf numFmtId="190" fontId="17" fillId="0" borderId="60" xfId="0" applyNumberFormat="1" applyFont="1" applyBorder="1"/>
    <xf numFmtId="178" fontId="17" fillId="0" borderId="0" xfId="0" applyNumberFormat="1" applyFont="1" applyBorder="1" applyAlignment="1">
      <alignment vertical="center"/>
    </xf>
    <xf numFmtId="190" fontId="17" fillId="0" borderId="0" xfId="0" applyNumberFormat="1" applyFont="1" applyBorder="1"/>
    <xf numFmtId="14" fontId="27" fillId="7" borderId="0" xfId="0" applyNumberFormat="1" applyFont="1" applyFill="1" applyAlignment="1">
      <alignment horizontal="right" vertical="center"/>
    </xf>
    <xf numFmtId="0" fontId="4" fillId="9" borderId="0" xfId="0" applyFont="1" applyFill="1" applyAlignment="1">
      <alignment horizontal="left" vertical="center"/>
    </xf>
    <xf numFmtId="0" fontId="17" fillId="8" borderId="1" xfId="0" applyNumberFormat="1" applyFont="1" applyFill="1" applyBorder="1"/>
    <xf numFmtId="178" fontId="17" fillId="8" borderId="1" xfId="0" applyNumberFormat="1" applyFont="1" applyFill="1" applyBorder="1"/>
    <xf numFmtId="190" fontId="17" fillId="8" borderId="1" xfId="0" applyNumberFormat="1" applyFont="1" applyFill="1" applyBorder="1"/>
    <xf numFmtId="0" fontId="5" fillId="9" borderId="0" xfId="0" applyNumberFormat="1" applyFont="1" applyFill="1" applyAlignment="1">
      <alignment horizontal="center" vertical="center"/>
    </xf>
    <xf numFmtId="0" fontId="2" fillId="0" borderId="0" xfId="0" applyFont="1" applyBorder="1" applyAlignment="1">
      <alignment horizontal="center"/>
    </xf>
    <xf numFmtId="38" fontId="2" fillId="0" borderId="0" xfId="2" applyFont="1" applyBorder="1" applyAlignment="1">
      <alignment horizontal="center"/>
    </xf>
    <xf numFmtId="0" fontId="28" fillId="0" borderId="0" xfId="0" applyFont="1" applyAlignment="1">
      <alignment horizontal="left" vertical="center"/>
    </xf>
    <xf numFmtId="0" fontId="9" fillId="9" borderId="18" xfId="0" applyNumberFormat="1" applyFont="1" applyFill="1" applyBorder="1" applyAlignment="1"/>
    <xf numFmtId="0" fontId="9" fillId="9" borderId="18" xfId="0" applyFont="1" applyFill="1" applyBorder="1" applyAlignment="1">
      <alignment vertical="center"/>
    </xf>
    <xf numFmtId="0" fontId="5" fillId="9" borderId="0" xfId="0" applyFont="1" applyFill="1" applyBorder="1" applyAlignment="1">
      <alignment horizontal="center" vertical="center"/>
    </xf>
    <xf numFmtId="179" fontId="5" fillId="9" borderId="0" xfId="0" applyNumberFormat="1" applyFont="1" applyFill="1" applyBorder="1" applyAlignment="1">
      <alignment horizontal="center" vertical="center"/>
    </xf>
    <xf numFmtId="180" fontId="2" fillId="9" borderId="24" xfId="0" applyNumberFormat="1" applyFont="1" applyFill="1" applyBorder="1" applyAlignment="1">
      <alignment horizontal="right" vertical="center"/>
    </xf>
    <xf numFmtId="0" fontId="7" fillId="9" borderId="24" xfId="0" applyFont="1" applyFill="1" applyBorder="1" applyAlignment="1">
      <alignment vertical="center"/>
    </xf>
    <xf numFmtId="181" fontId="7" fillId="9" borderId="24" xfId="0" applyNumberFormat="1" applyFont="1" applyFill="1" applyBorder="1" applyAlignment="1">
      <alignment horizontal="center" vertical="center"/>
    </xf>
    <xf numFmtId="182" fontId="7" fillId="9" borderId="24" xfId="0" applyNumberFormat="1" applyFont="1" applyFill="1" applyBorder="1" applyAlignment="1">
      <alignment horizontal="center" vertical="center"/>
    </xf>
    <xf numFmtId="0" fontId="11" fillId="9" borderId="0" xfId="0" applyFont="1" applyFill="1" applyAlignment="1">
      <alignment horizontal="center" vertical="center"/>
    </xf>
    <xf numFmtId="38" fontId="2" fillId="9" borderId="24" xfId="2" applyFont="1" applyFill="1" applyBorder="1" applyAlignment="1">
      <alignment horizontal="right" vertical="center"/>
    </xf>
    <xf numFmtId="0" fontId="7" fillId="9" borderId="25" xfId="0" applyFont="1" applyFill="1" applyBorder="1" applyAlignment="1">
      <alignment vertical="center"/>
    </xf>
    <xf numFmtId="180" fontId="2" fillId="9" borderId="27" xfId="0" applyNumberFormat="1" applyFont="1" applyFill="1" applyBorder="1" applyAlignment="1">
      <alignment horizontal="right" vertical="center"/>
    </xf>
    <xf numFmtId="0" fontId="7" fillId="9" borderId="27" xfId="0" applyFont="1" applyFill="1" applyBorder="1" applyAlignment="1">
      <alignment vertical="center"/>
    </xf>
    <xf numFmtId="191" fontId="7" fillId="9" borderId="27" xfId="0" applyNumberFormat="1" applyFont="1" applyFill="1" applyBorder="1" applyAlignment="1">
      <alignment horizontal="center" vertical="center"/>
    </xf>
    <xf numFmtId="182" fontId="7" fillId="9" borderId="27" xfId="0" applyNumberFormat="1" applyFont="1" applyFill="1" applyBorder="1" applyAlignment="1">
      <alignment horizontal="center" vertical="center"/>
    </xf>
    <xf numFmtId="0" fontId="11" fillId="9" borderId="27" xfId="0" applyFont="1" applyFill="1" applyBorder="1" applyAlignment="1">
      <alignment horizontal="center" vertical="center"/>
    </xf>
    <xf numFmtId="38" fontId="2" fillId="9" borderId="27" xfId="2" applyFont="1" applyFill="1" applyBorder="1" applyAlignment="1">
      <alignment horizontal="right" vertical="center"/>
    </xf>
    <xf numFmtId="0" fontId="7" fillId="9" borderId="28" xfId="0" applyFont="1" applyFill="1" applyBorder="1" applyAlignment="1">
      <alignment vertical="center"/>
    </xf>
    <xf numFmtId="0" fontId="7" fillId="9" borderId="30" xfId="0" applyFont="1" applyFill="1" applyBorder="1" applyAlignment="1">
      <alignment vertical="center"/>
    </xf>
    <xf numFmtId="0" fontId="12" fillId="9" borderId="29" xfId="0" applyFont="1" applyFill="1" applyBorder="1" applyAlignment="1">
      <alignment horizontal="right" vertical="center"/>
    </xf>
    <xf numFmtId="0" fontId="7" fillId="9" borderId="0" xfId="0" applyFont="1" applyFill="1" applyBorder="1" applyAlignment="1">
      <alignment vertical="center"/>
    </xf>
    <xf numFmtId="10" fontId="2" fillId="9" borderId="13" xfId="3" applyNumberFormat="1" applyFont="1" applyFill="1" applyBorder="1" applyAlignment="1">
      <alignment horizontal="center" vertical="center"/>
    </xf>
    <xf numFmtId="0" fontId="7" fillId="9" borderId="0" xfId="0" applyFont="1" applyFill="1" applyBorder="1" applyAlignment="1">
      <alignment horizontal="center" vertical="center"/>
    </xf>
    <xf numFmtId="38" fontId="2" fillId="9" borderId="13" xfId="2" applyFont="1" applyFill="1" applyBorder="1" applyAlignment="1">
      <alignment horizontal="right" vertical="center"/>
    </xf>
    <xf numFmtId="0" fontId="7" fillId="9" borderId="3" xfId="0" applyFont="1" applyFill="1" applyBorder="1" applyAlignment="1">
      <alignment horizontal="right" vertical="center"/>
    </xf>
    <xf numFmtId="0" fontId="11" fillId="9" borderId="3" xfId="0" applyFont="1" applyFill="1" applyBorder="1" applyAlignment="1">
      <alignment horizontal="center" vertical="center"/>
    </xf>
    <xf numFmtId="0" fontId="7" fillId="9" borderId="32" xfId="0" applyFont="1" applyFill="1" applyBorder="1" applyAlignment="1">
      <alignment vertical="center"/>
    </xf>
    <xf numFmtId="0" fontId="0" fillId="9" borderId="33" xfId="0" applyFont="1" applyFill="1" applyBorder="1" applyAlignment="1">
      <alignment vertical="center"/>
    </xf>
    <xf numFmtId="180" fontId="2" fillId="9" borderId="34" xfId="0" applyNumberFormat="1" applyFont="1" applyFill="1" applyBorder="1" applyAlignment="1">
      <alignment vertical="center"/>
    </xf>
    <xf numFmtId="0" fontId="11" fillId="9" borderId="19" xfId="0" applyFont="1" applyFill="1" applyBorder="1" applyAlignment="1">
      <alignment horizontal="center" vertical="center"/>
    </xf>
    <xf numFmtId="0" fontId="7" fillId="9" borderId="35" xfId="0" applyFont="1" applyFill="1" applyBorder="1" applyAlignment="1">
      <alignment vertical="center"/>
    </xf>
    <xf numFmtId="38" fontId="0" fillId="9" borderId="27" xfId="2" applyFont="1" applyFill="1" applyBorder="1" applyAlignment="1">
      <alignment horizontal="right" vertical="center"/>
    </xf>
    <xf numFmtId="38" fontId="0" fillId="9" borderId="13" xfId="2" applyFont="1" applyFill="1" applyBorder="1" applyAlignment="1">
      <alignment horizontal="right" vertical="center"/>
    </xf>
    <xf numFmtId="180" fontId="2" fillId="9" borderId="34" xfId="0" applyNumberFormat="1" applyFont="1" applyFill="1" applyBorder="1" applyAlignment="1">
      <alignment horizontal="center" vertical="center"/>
    </xf>
    <xf numFmtId="0" fontId="7" fillId="9" borderId="24" xfId="0" applyFont="1" applyFill="1" applyBorder="1" applyAlignment="1">
      <alignment horizontal="center" vertical="center"/>
    </xf>
    <xf numFmtId="0" fontId="7" fillId="9" borderId="29" xfId="0" applyFont="1" applyFill="1" applyBorder="1" applyAlignment="1">
      <alignment vertical="center"/>
    </xf>
    <xf numFmtId="0" fontId="0" fillId="9" borderId="40" xfId="0" applyFont="1" applyFill="1" applyBorder="1" applyAlignment="1">
      <alignment vertical="center"/>
    </xf>
    <xf numFmtId="180" fontId="2" fillId="9" borderId="41" xfId="0" applyNumberFormat="1" applyFont="1" applyFill="1" applyBorder="1" applyAlignment="1">
      <alignment vertical="center"/>
    </xf>
    <xf numFmtId="0" fontId="11" fillId="9" borderId="42" xfId="0" applyFont="1" applyFill="1" applyBorder="1" applyAlignment="1">
      <alignment horizontal="center" vertical="center"/>
    </xf>
    <xf numFmtId="0" fontId="7" fillId="9" borderId="43" xfId="0" applyFont="1" applyFill="1" applyBorder="1" applyAlignment="1">
      <alignment vertical="center"/>
    </xf>
    <xf numFmtId="38" fontId="5" fillId="9" borderId="0" xfId="2" applyFont="1" applyFill="1" applyBorder="1" applyAlignment="1">
      <alignment horizontal="right" vertical="center"/>
    </xf>
    <xf numFmtId="0" fontId="14" fillId="9" borderId="0" xfId="0" applyFont="1" applyFill="1" applyBorder="1" applyAlignment="1">
      <alignment vertical="center"/>
    </xf>
    <xf numFmtId="0" fontId="15" fillId="9" borderId="0" xfId="0" applyFont="1" applyFill="1" applyBorder="1" applyAlignment="1">
      <alignment horizontal="left" vertical="center"/>
    </xf>
    <xf numFmtId="0" fontId="15" fillId="9" borderId="0" xfId="0" applyFont="1" applyFill="1" applyAlignment="1">
      <alignment horizontal="left" vertical="center"/>
    </xf>
    <xf numFmtId="0" fontId="7" fillId="9" borderId="0" xfId="0" applyFont="1" applyFill="1" applyAlignment="1">
      <alignment vertical="center"/>
    </xf>
    <xf numFmtId="0" fontId="9" fillId="9" borderId="50" xfId="0" applyFont="1" applyFill="1" applyBorder="1" applyAlignment="1">
      <alignment horizontal="center" vertical="center"/>
    </xf>
    <xf numFmtId="0" fontId="9" fillId="9" borderId="49" xfId="0" applyFont="1" applyFill="1" applyBorder="1" applyAlignment="1">
      <alignment vertical="center"/>
    </xf>
    <xf numFmtId="178" fontId="17" fillId="0" borderId="61" xfId="0" applyNumberFormat="1" applyFont="1" applyBorder="1"/>
    <xf numFmtId="178" fontId="17" fillId="0" borderId="62" xfId="0" applyNumberFormat="1" applyFont="1" applyBorder="1"/>
    <xf numFmtId="178" fontId="17" fillId="8" borderId="63" xfId="0" applyNumberFormat="1" applyFont="1" applyFill="1" applyBorder="1"/>
    <xf numFmtId="184" fontId="17" fillId="8" borderId="64" xfId="0" applyNumberFormat="1" applyFont="1" applyFill="1" applyBorder="1"/>
    <xf numFmtId="178" fontId="17" fillId="8" borderId="65" xfId="0" applyNumberFormat="1" applyFont="1" applyFill="1" applyBorder="1"/>
    <xf numFmtId="0" fontId="17" fillId="8" borderId="52" xfId="0" applyNumberFormat="1" applyFont="1" applyFill="1" applyBorder="1"/>
    <xf numFmtId="178" fontId="17" fillId="8" borderId="52" xfId="0" applyNumberFormat="1" applyFont="1" applyFill="1" applyBorder="1"/>
    <xf numFmtId="190" fontId="17" fillId="8" borderId="52" xfId="0" applyNumberFormat="1" applyFont="1" applyFill="1" applyBorder="1"/>
    <xf numFmtId="184" fontId="17" fillId="8" borderId="66" xfId="0" applyNumberFormat="1" applyFont="1" applyFill="1" applyBorder="1"/>
    <xf numFmtId="176" fontId="0" fillId="8" borderId="1" xfId="0" applyNumberFormat="1" applyFill="1" applyBorder="1" applyAlignment="1" applyProtection="1">
      <alignment horizontal="center" vertical="center"/>
    </xf>
    <xf numFmtId="38" fontId="0" fillId="8" borderId="1" xfId="1" applyFont="1" applyFill="1" applyBorder="1" applyAlignment="1" applyProtection="1">
      <alignment horizontal="center" vertical="center"/>
    </xf>
    <xf numFmtId="0" fontId="29" fillId="9" borderId="0" xfId="0" applyFont="1" applyFill="1" applyAlignment="1"/>
    <xf numFmtId="0" fontId="29" fillId="9" borderId="0" xfId="0" applyFont="1" applyFill="1" applyAlignment="1">
      <alignment vertical="center"/>
    </xf>
    <xf numFmtId="0" fontId="29" fillId="9" borderId="0" xfId="0" applyFont="1" applyFill="1" applyAlignment="1">
      <alignment horizontal="left" vertical="center"/>
    </xf>
    <xf numFmtId="0" fontId="30" fillId="9" borderId="0" xfId="0" applyFont="1" applyFill="1" applyAlignment="1">
      <alignment horizontal="center" vertical="center"/>
    </xf>
    <xf numFmtId="0" fontId="29" fillId="9" borderId="0" xfId="0" applyFont="1" applyFill="1"/>
    <xf numFmtId="0" fontId="31" fillId="9" borderId="0" xfId="0" applyFont="1" applyFill="1"/>
    <xf numFmtId="0" fontId="33" fillId="9" borderId="0" xfId="0" applyFont="1" applyFill="1"/>
    <xf numFmtId="0" fontId="30" fillId="9" borderId="0" xfId="0" applyFont="1" applyFill="1"/>
    <xf numFmtId="0" fontId="35" fillId="9" borderId="0" xfId="0" applyFont="1" applyFill="1"/>
    <xf numFmtId="0" fontId="37" fillId="9" borderId="0" xfId="0" applyFont="1" applyFill="1"/>
    <xf numFmtId="0" fontId="38" fillId="9" borderId="0" xfId="0" applyFont="1" applyFill="1"/>
    <xf numFmtId="0" fontId="0" fillId="0" borderId="0" xfId="0" applyBorder="1" applyAlignment="1">
      <alignment horizontal="left" vertical="center"/>
    </xf>
    <xf numFmtId="0" fontId="5" fillId="9" borderId="0" xfId="0" applyFont="1" applyFill="1" applyBorder="1" applyAlignment="1">
      <alignment horizontal="left" vertical="center"/>
    </xf>
    <xf numFmtId="0" fontId="4" fillId="9" borderId="0" xfId="0" applyFont="1" applyFill="1" applyBorder="1" applyAlignment="1">
      <alignment horizontal="left" vertical="center"/>
    </xf>
    <xf numFmtId="0" fontId="7" fillId="9" borderId="31" xfId="0" applyFont="1" applyFill="1" applyBorder="1" applyAlignment="1">
      <alignment horizontal="center" vertical="center"/>
    </xf>
    <xf numFmtId="0" fontId="7" fillId="9" borderId="3" xfId="0" applyFont="1" applyFill="1" applyBorder="1" applyAlignment="1">
      <alignment horizontal="center" vertical="center"/>
    </xf>
    <xf numFmtId="38" fontId="2" fillId="9" borderId="3" xfId="2" applyFont="1" applyFill="1" applyBorder="1" applyAlignment="1">
      <alignment horizontal="right" vertical="center"/>
    </xf>
    <xf numFmtId="38" fontId="9" fillId="9" borderId="49" xfId="2" applyFont="1" applyFill="1" applyBorder="1" applyAlignment="1">
      <alignment horizontal="right" vertical="center"/>
    </xf>
    <xf numFmtId="0" fontId="9" fillId="9" borderId="49" xfId="0" applyFont="1" applyFill="1" applyBorder="1" applyAlignment="1">
      <alignment horizontal="left" vertical="center"/>
    </xf>
    <xf numFmtId="0" fontId="9" fillId="9" borderId="51" xfId="0" applyFont="1" applyFill="1" applyBorder="1" applyAlignment="1">
      <alignment horizontal="left" vertical="center"/>
    </xf>
    <xf numFmtId="38" fontId="6" fillId="9" borderId="41" xfId="2"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38" fontId="8" fillId="0" borderId="16" xfId="2" applyFont="1" applyFill="1" applyBorder="1" applyAlignment="1">
      <alignment horizontal="center" vertical="center"/>
    </xf>
    <xf numFmtId="0" fontId="8" fillId="0" borderId="44" xfId="0" applyFont="1" applyBorder="1" applyAlignment="1">
      <alignment horizontal="center" vertical="center"/>
    </xf>
    <xf numFmtId="0" fontId="0" fillId="0" borderId="44" xfId="0" applyBorder="1" applyAlignment="1">
      <alignment vertical="center"/>
    </xf>
    <xf numFmtId="0" fontId="0" fillId="0" borderId="45" xfId="0" applyBorder="1" applyAlignment="1">
      <alignment vertical="center"/>
    </xf>
    <xf numFmtId="38" fontId="23" fillId="5" borderId="46" xfId="2" applyFont="1" applyFill="1" applyBorder="1" applyAlignment="1">
      <alignment horizontal="right" vertical="center"/>
    </xf>
    <xf numFmtId="38" fontId="23" fillId="5" borderId="18" xfId="2" applyFont="1" applyFill="1" applyBorder="1" applyAlignment="1">
      <alignment horizontal="right" vertical="center"/>
    </xf>
    <xf numFmtId="0" fontId="2" fillId="9" borderId="41" xfId="0" applyFont="1" applyFill="1" applyBorder="1" applyAlignment="1">
      <alignment horizontal="center" vertical="center"/>
    </xf>
    <xf numFmtId="0" fontId="7" fillId="9" borderId="23" xfId="0" applyFont="1" applyFill="1" applyBorder="1" applyAlignment="1">
      <alignment horizontal="left" vertical="center"/>
    </xf>
    <xf numFmtId="0" fontId="7" fillId="9" borderId="24" xfId="0" applyFont="1" applyFill="1" applyBorder="1" applyAlignment="1">
      <alignment horizontal="left" vertical="center"/>
    </xf>
    <xf numFmtId="0" fontId="7" fillId="9" borderId="26" xfId="0" applyFont="1" applyFill="1" applyBorder="1" applyAlignment="1">
      <alignment horizontal="left" vertical="center"/>
    </xf>
    <xf numFmtId="0" fontId="7" fillId="9" borderId="27" xfId="0" applyFont="1" applyFill="1" applyBorder="1" applyAlignment="1">
      <alignment horizontal="left" vertical="center"/>
    </xf>
    <xf numFmtId="0" fontId="7" fillId="9" borderId="0" xfId="0" applyFont="1" applyFill="1" applyBorder="1" applyAlignment="1">
      <alignment horizontal="center" vertical="center"/>
    </xf>
    <xf numFmtId="38" fontId="2" fillId="9" borderId="0" xfId="2" applyFont="1" applyFill="1" applyBorder="1" applyAlignment="1">
      <alignment horizontal="right" vertical="center"/>
    </xf>
    <xf numFmtId="180" fontId="7" fillId="9" borderId="13" xfId="0" applyNumberFormat="1" applyFont="1" applyFill="1" applyBorder="1" applyAlignment="1">
      <alignment horizontal="right" vertical="center"/>
    </xf>
    <xf numFmtId="0" fontId="7" fillId="9" borderId="31" xfId="0" applyFont="1" applyFill="1" applyBorder="1" applyAlignment="1">
      <alignment horizontal="right" vertical="center"/>
    </xf>
    <xf numFmtId="0" fontId="7" fillId="9" borderId="3" xfId="0" applyFont="1" applyFill="1" applyBorder="1" applyAlignment="1">
      <alignment horizontal="right" vertical="center"/>
    </xf>
    <xf numFmtId="38" fontId="6" fillId="9" borderId="34" xfId="2" applyFont="1" applyFill="1" applyBorder="1" applyAlignment="1">
      <alignment horizontal="center" vertical="center"/>
    </xf>
    <xf numFmtId="0" fontId="2" fillId="9" borderId="34" xfId="0" applyFont="1" applyFill="1" applyBorder="1" applyAlignment="1">
      <alignment horizontal="center" vertical="center"/>
    </xf>
    <xf numFmtId="0" fontId="13" fillId="2" borderId="14"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39" xfId="0" applyFont="1" applyFill="1" applyBorder="1" applyAlignment="1">
      <alignment horizontal="left" vertical="center"/>
    </xf>
    <xf numFmtId="0" fontId="7" fillId="9" borderId="29" xfId="0" applyFont="1" applyFill="1" applyBorder="1" applyAlignment="1">
      <alignment horizontal="left" vertical="center"/>
    </xf>
    <xf numFmtId="0" fontId="7" fillId="9" borderId="0" xfId="0" applyFont="1" applyFill="1" applyBorder="1" applyAlignment="1">
      <alignment horizontal="left" vertical="center"/>
    </xf>
    <xf numFmtId="0" fontId="8" fillId="9" borderId="42" xfId="0" applyFont="1" applyFill="1" applyBorder="1" applyAlignment="1">
      <alignment horizontal="left" wrapText="1"/>
    </xf>
    <xf numFmtId="0" fontId="32" fillId="9" borderId="3" xfId="0" applyFont="1" applyFill="1" applyBorder="1" applyAlignment="1">
      <alignment horizontal="center"/>
    </xf>
    <xf numFmtId="0" fontId="32" fillId="9" borderId="0" xfId="0" applyFont="1" applyFill="1" applyAlignment="1">
      <alignment horizontal="center"/>
    </xf>
    <xf numFmtId="0" fontId="5" fillId="2" borderId="21" xfId="0" applyFont="1" applyFill="1" applyBorder="1" applyAlignment="1">
      <alignment horizontal="right" vertical="center"/>
    </xf>
    <xf numFmtId="0" fontId="5" fillId="2" borderId="37" xfId="0" applyFont="1" applyFill="1" applyBorder="1" applyAlignment="1">
      <alignment horizontal="right" vertical="center"/>
    </xf>
    <xf numFmtId="0" fontId="8" fillId="5" borderId="15"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17" xfId="0" applyFont="1" applyFill="1" applyBorder="1" applyAlignment="1">
      <alignment horizontal="center" vertical="center"/>
    </xf>
    <xf numFmtId="0" fontId="2" fillId="9" borderId="19" xfId="0" applyFont="1" applyFill="1" applyBorder="1" applyAlignment="1">
      <alignment horizontal="left" vertical="center"/>
    </xf>
    <xf numFmtId="0" fontId="9" fillId="9" borderId="18" xfId="0" applyNumberFormat="1" applyFont="1" applyFill="1" applyBorder="1" applyAlignment="1">
      <alignment horizontal="center"/>
    </xf>
    <xf numFmtId="178" fontId="17" fillId="10" borderId="0" xfId="0" applyNumberFormat="1" applyFont="1" applyFill="1" applyAlignment="1">
      <alignment horizontal="center"/>
    </xf>
    <xf numFmtId="178" fontId="17" fillId="11" borderId="0" xfId="0" applyNumberFormat="1" applyFont="1" applyFill="1" applyAlignment="1">
      <alignment horizontal="center"/>
    </xf>
    <xf numFmtId="178" fontId="17" fillId="12" borderId="0" xfId="0" applyNumberFormat="1" applyFont="1" applyFill="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38" fontId="2" fillId="0" borderId="11" xfId="2" applyFont="1" applyBorder="1" applyAlignment="1">
      <alignment horizontal="center"/>
    </xf>
    <xf numFmtId="38" fontId="2" fillId="0" borderId="12" xfId="2" applyFont="1" applyBorder="1" applyAlignment="1">
      <alignment horizontal="center"/>
    </xf>
    <xf numFmtId="0" fontId="0" fillId="0" borderId="13" xfId="0" applyBorder="1" applyAlignment="1">
      <alignment horizontal="center"/>
    </xf>
  </cellXfs>
  <cellStyles count="5">
    <cellStyle name="パーセント 2" xfId="3" xr:uid="{00000000-0005-0000-0000-000000000000}"/>
    <cellStyle name="桁区切り" xfId="1" builtinId="6"/>
    <cellStyle name="桁区切り 2" xfId="2" xr:uid="{00000000-0005-0000-0000-000002000000}"/>
    <cellStyle name="通貨 2" xfId="4" xr:uid="{00000000-0005-0000-0000-000003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22269;&#20445;&#31246;&#35430;&#31639;!A1"/></Relationships>
</file>

<file path=xl/drawings/drawing1.xml><?xml version="1.0" encoding="utf-8"?>
<xdr:wsDr xmlns:xdr="http://schemas.openxmlformats.org/drawingml/2006/spreadsheetDrawing" xmlns:a="http://schemas.openxmlformats.org/drawingml/2006/main">
  <xdr:twoCellAnchor>
    <xdr:from>
      <xdr:col>1</xdr:col>
      <xdr:colOff>85724</xdr:colOff>
      <xdr:row>16</xdr:row>
      <xdr:rowOff>123825</xdr:rowOff>
    </xdr:from>
    <xdr:to>
      <xdr:col>3</xdr:col>
      <xdr:colOff>457200</xdr:colOff>
      <xdr:row>18</xdr:row>
      <xdr:rowOff>257175</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9CD7E4B8-42B1-4705-8AF6-C9842E49AB0A}"/>
            </a:ext>
          </a:extLst>
        </xdr:cNvPr>
        <xdr:cNvSpPr/>
      </xdr:nvSpPr>
      <xdr:spPr>
        <a:xfrm>
          <a:off x="400049" y="5153025"/>
          <a:ext cx="2171701" cy="762000"/>
        </a:xfrm>
        <a:prstGeom prst="bevel">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bg1"/>
              </a:solidFill>
            </a:rPr>
            <a:t>あなたの国民健康保険税の</a:t>
          </a:r>
          <a:br>
            <a:rPr kumimoji="1" lang="en-US" altLang="ja-JP" sz="1100" b="1">
              <a:solidFill>
                <a:schemeClr val="bg1"/>
              </a:solidFill>
            </a:rPr>
          </a:br>
          <a:r>
            <a:rPr kumimoji="1" lang="ja-JP" altLang="en-US" sz="1100" b="1">
              <a:solidFill>
                <a:schemeClr val="bg1"/>
              </a:solidFill>
            </a:rPr>
            <a:t>試算結果はこちら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52</xdr:row>
      <xdr:rowOff>123826</xdr:rowOff>
    </xdr:from>
    <xdr:to>
      <xdr:col>8</xdr:col>
      <xdr:colOff>476250</xdr:colOff>
      <xdr:row>55</xdr:row>
      <xdr:rowOff>85726</xdr:rowOff>
    </xdr:to>
    <xdr:sp macro="" textlink="">
      <xdr:nvSpPr>
        <xdr:cNvPr id="2" name="テキスト ボックス 1">
          <a:extLst>
            <a:ext uri="{FF2B5EF4-FFF2-40B4-BE49-F238E27FC236}">
              <a16:creationId xmlns:a16="http://schemas.microsoft.com/office/drawing/2014/main" id="{32F5B90F-31DC-4F78-9FA8-4809965874B5}"/>
            </a:ext>
          </a:extLst>
        </xdr:cNvPr>
        <xdr:cNvSpPr txBox="1"/>
      </xdr:nvSpPr>
      <xdr:spPr>
        <a:xfrm>
          <a:off x="5105400" y="12239626"/>
          <a:ext cx="2876550" cy="704850"/>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BIZ UDゴシック" panose="020B0400000000000000" pitchFamily="49" charset="-128"/>
              <a:ea typeface="BIZ UDゴシック" panose="020B0400000000000000" pitchFamily="49" charset="-128"/>
            </a:rPr>
            <a:t>お問い合わせ</a:t>
          </a:r>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宝塚市国民健康保険課　資格・賦課担当</a:t>
          </a:r>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☎０７９７－７７－２０６５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4"/>
  <sheetViews>
    <sheetView tabSelected="1" view="pageBreakPreview" zoomScaleNormal="100" zoomScaleSheetLayoutView="100" workbookViewId="0"/>
  </sheetViews>
  <sheetFormatPr defaultRowHeight="13.5" x14ac:dyDescent="0.15"/>
  <cols>
    <col min="1" max="1" width="4.125" style="83" customWidth="1"/>
    <col min="2" max="2" width="9" style="83"/>
    <col min="3" max="3" width="15.625" style="83" bestFit="1" customWidth="1"/>
    <col min="4" max="4" width="9.5" style="83" bestFit="1" customWidth="1"/>
    <col min="5" max="6" width="15.625" style="83" customWidth="1"/>
    <col min="7" max="7" width="21.625" style="83" customWidth="1"/>
    <col min="8" max="8" width="4" style="83" customWidth="1"/>
    <col min="9" max="16384" width="9" style="83"/>
  </cols>
  <sheetData>
    <row r="1" spans="1:10" ht="24.95" customHeight="1" x14ac:dyDescent="0.15">
      <c r="A1" s="84" t="s">
        <v>120</v>
      </c>
      <c r="B1" s="84"/>
      <c r="C1" s="84"/>
      <c r="D1" s="84"/>
      <c r="E1" s="84"/>
      <c r="F1" s="84"/>
      <c r="G1" s="123" t="e">
        <f>DATE(IF(E3="","",IF(MONTH(E3)&lt;=3,YEAR(E3)-1,YEAR(E3))),4,1)</f>
        <v>#VALUE!</v>
      </c>
      <c r="H1" s="102"/>
      <c r="I1" s="131"/>
      <c r="J1" s="131"/>
    </row>
    <row r="2" spans="1:10" ht="24.95" customHeight="1" x14ac:dyDescent="0.15">
      <c r="A2" s="89" t="s">
        <v>121</v>
      </c>
      <c r="B2" s="90"/>
      <c r="C2" s="90"/>
      <c r="D2" s="90"/>
      <c r="E2" s="90"/>
      <c r="F2" s="90"/>
      <c r="G2" s="90"/>
      <c r="H2" s="90"/>
      <c r="I2" s="131"/>
      <c r="J2" s="131"/>
    </row>
    <row r="3" spans="1:10" ht="24.95" customHeight="1" x14ac:dyDescent="0.15">
      <c r="A3" s="91" t="s">
        <v>11</v>
      </c>
      <c r="B3" s="92" t="s">
        <v>89</v>
      </c>
      <c r="C3" s="91"/>
      <c r="D3" s="91"/>
      <c r="E3" s="85"/>
      <c r="F3" s="91" t="s">
        <v>154</v>
      </c>
      <c r="H3" s="91"/>
      <c r="I3" s="131"/>
      <c r="J3" s="131"/>
    </row>
    <row r="4" spans="1:10" ht="24.95" customHeight="1" x14ac:dyDescent="0.15">
      <c r="A4" s="91"/>
      <c r="B4" s="91"/>
      <c r="C4" s="91"/>
      <c r="D4" s="91"/>
      <c r="E4" s="91"/>
      <c r="F4" s="91"/>
      <c r="G4" s="91"/>
      <c r="H4" s="91"/>
      <c r="I4" s="131"/>
      <c r="J4" s="131"/>
    </row>
    <row r="5" spans="1:10" ht="24.95" customHeight="1" x14ac:dyDescent="0.15">
      <c r="A5" s="91" t="s">
        <v>10</v>
      </c>
      <c r="B5" s="93" t="s">
        <v>99</v>
      </c>
      <c r="C5" s="90"/>
      <c r="D5" s="128" t="str">
        <f>IF(E3="","",IF(MONTH(E3)&lt;=3,YEAR(E3)-2,YEAR(E3)-1))</f>
        <v/>
      </c>
      <c r="E5" s="90" t="s">
        <v>129</v>
      </c>
      <c r="F5" s="90"/>
      <c r="G5" s="90"/>
      <c r="H5" s="90"/>
      <c r="I5" s="131"/>
      <c r="J5" s="131"/>
    </row>
    <row r="6" spans="1:10" ht="24.95" customHeight="1" x14ac:dyDescent="0.15">
      <c r="A6" s="90"/>
      <c r="B6" s="90"/>
      <c r="C6" s="90"/>
      <c r="D6" s="90"/>
      <c r="E6" s="90"/>
      <c r="F6" s="90"/>
      <c r="G6" s="90"/>
      <c r="H6" s="90"/>
      <c r="I6" s="131"/>
      <c r="J6" s="131"/>
    </row>
    <row r="7" spans="1:10" ht="30" customHeight="1" x14ac:dyDescent="0.15">
      <c r="A7" s="90"/>
      <c r="B7" s="94"/>
      <c r="C7" s="94" t="s">
        <v>9</v>
      </c>
      <c r="D7" s="94" t="s">
        <v>8</v>
      </c>
      <c r="E7" s="94" t="s">
        <v>90</v>
      </c>
      <c r="F7" s="94" t="s">
        <v>91</v>
      </c>
      <c r="G7" s="95" t="s">
        <v>92</v>
      </c>
      <c r="H7" s="90"/>
      <c r="I7" s="131"/>
      <c r="J7" s="131"/>
    </row>
    <row r="8" spans="1:10" ht="24.95" customHeight="1" x14ac:dyDescent="0.15">
      <c r="A8" s="90"/>
      <c r="B8" s="97" t="s">
        <v>130</v>
      </c>
      <c r="C8" s="98" t="s">
        <v>128</v>
      </c>
      <c r="D8" s="99" t="s">
        <v>117</v>
      </c>
      <c r="E8" s="100">
        <v>2000000</v>
      </c>
      <c r="F8" s="100">
        <v>600000</v>
      </c>
      <c r="G8" s="101">
        <v>0</v>
      </c>
      <c r="H8" s="90"/>
      <c r="I8" s="131"/>
      <c r="J8" s="131"/>
    </row>
    <row r="9" spans="1:10" ht="24.95" customHeight="1" x14ac:dyDescent="0.15">
      <c r="A9" s="90"/>
      <c r="B9" s="94" t="s">
        <v>6</v>
      </c>
      <c r="C9" s="85"/>
      <c r="D9" s="96" t="str">
        <f>IF(C9="","",DATEDIF(C9,G1,"Y"))</f>
        <v/>
      </c>
      <c r="E9" s="88"/>
      <c r="F9" s="88"/>
      <c r="G9" s="88"/>
      <c r="H9" s="90"/>
      <c r="I9" s="131"/>
      <c r="J9" s="131"/>
    </row>
    <row r="10" spans="1:10" ht="24.95" customHeight="1" x14ac:dyDescent="0.15">
      <c r="A10" s="90"/>
      <c r="B10" s="94" t="s">
        <v>5</v>
      </c>
      <c r="C10" s="188"/>
      <c r="D10" s="96" t="str">
        <f>IF(C10="","",DATEDIF(C10,G1,"Y"))</f>
        <v/>
      </c>
      <c r="E10" s="189"/>
      <c r="F10" s="88"/>
      <c r="G10" s="88"/>
      <c r="H10" s="90"/>
      <c r="I10" s="131"/>
      <c r="J10" s="131"/>
    </row>
    <row r="11" spans="1:10" ht="24.95" customHeight="1" x14ac:dyDescent="0.15">
      <c r="A11" s="90"/>
      <c r="B11" s="94" t="s">
        <v>4</v>
      </c>
      <c r="C11" s="188"/>
      <c r="D11" s="96" t="str">
        <f>IF(C11="","",DATEDIF(C11,G1,"Y"))</f>
        <v/>
      </c>
      <c r="E11" s="189"/>
      <c r="F11" s="88"/>
      <c r="G11" s="88"/>
      <c r="H11" s="90"/>
      <c r="I11" s="131"/>
      <c r="J11" s="131"/>
    </row>
    <row r="12" spans="1:10" ht="24.95" customHeight="1" x14ac:dyDescent="0.15">
      <c r="A12" s="90"/>
      <c r="B12" s="94" t="s">
        <v>3</v>
      </c>
      <c r="C12" s="188"/>
      <c r="D12" s="96" t="str">
        <f>IF(C12="","",DATEDIF(C12,G1,"Y"))</f>
        <v/>
      </c>
      <c r="E12" s="189"/>
      <c r="F12" s="88"/>
      <c r="G12" s="88"/>
      <c r="H12" s="90"/>
      <c r="I12" s="131"/>
      <c r="J12" s="131"/>
    </row>
    <row r="13" spans="1:10" ht="24.95" customHeight="1" x14ac:dyDescent="0.15">
      <c r="A13" s="90"/>
      <c r="B13" s="94" t="s">
        <v>2</v>
      </c>
      <c r="C13" s="188"/>
      <c r="D13" s="96" t="str">
        <f>IF(C13="","",DATEDIF(C13,G1,"Y"))</f>
        <v/>
      </c>
      <c r="E13" s="189"/>
      <c r="F13" s="88"/>
      <c r="G13" s="88"/>
      <c r="H13" s="90"/>
      <c r="I13" s="131"/>
      <c r="J13" s="131"/>
    </row>
    <row r="14" spans="1:10" ht="24.95" customHeight="1" x14ac:dyDescent="0.15">
      <c r="A14" s="90"/>
      <c r="B14" s="94" t="s">
        <v>1</v>
      </c>
      <c r="C14" s="188"/>
      <c r="D14" s="96" t="str">
        <f>IF(C14="","",DATEDIF(C14,G1,"Y"))</f>
        <v/>
      </c>
      <c r="E14" s="189"/>
      <c r="F14" s="88"/>
      <c r="G14" s="88"/>
      <c r="H14" s="90"/>
      <c r="I14" s="131"/>
      <c r="J14" s="131"/>
    </row>
    <row r="15" spans="1:10" ht="24.95" customHeight="1" x14ac:dyDescent="0.15">
      <c r="A15" s="90"/>
      <c r="B15" s="94" t="s">
        <v>0</v>
      </c>
      <c r="C15" s="188"/>
      <c r="D15" s="96" t="str">
        <f>IF(C15="","",DATEDIF(C15,G1,"Y"))</f>
        <v/>
      </c>
      <c r="E15" s="189"/>
      <c r="F15" s="88"/>
      <c r="G15" s="88"/>
      <c r="H15" s="90"/>
    </row>
    <row r="16" spans="1:10" ht="24.95" customHeight="1" x14ac:dyDescent="0.15">
      <c r="A16" s="90"/>
      <c r="B16" s="124" t="s">
        <v>119</v>
      </c>
      <c r="C16" s="90"/>
      <c r="D16" s="90"/>
      <c r="E16" s="90"/>
      <c r="F16" s="90"/>
      <c r="G16" s="90"/>
      <c r="H16" s="90"/>
    </row>
    <row r="17" spans="1:8" ht="24.95" customHeight="1" x14ac:dyDescent="0.15">
      <c r="A17" s="90"/>
      <c r="B17" s="90"/>
      <c r="C17" s="90"/>
      <c r="D17" s="90"/>
      <c r="E17" s="89"/>
      <c r="F17" s="89"/>
      <c r="G17" s="89"/>
      <c r="H17" s="90"/>
    </row>
    <row r="18" spans="1:8" ht="24.95" customHeight="1" x14ac:dyDescent="0.15">
      <c r="A18" s="91"/>
      <c r="B18" s="91"/>
      <c r="C18" s="91"/>
      <c r="D18" s="91"/>
      <c r="E18" s="202"/>
      <c r="F18" s="202"/>
      <c r="G18" s="202"/>
      <c r="H18" s="91"/>
    </row>
    <row r="19" spans="1:8" ht="24.95" customHeight="1" x14ac:dyDescent="0.15">
      <c r="A19" s="91"/>
      <c r="B19" s="91"/>
      <c r="C19" s="91"/>
      <c r="D19" s="91"/>
      <c r="E19" s="91"/>
      <c r="F19" s="91"/>
      <c r="G19" s="91"/>
      <c r="H19" s="91"/>
    </row>
    <row r="20" spans="1:8" ht="24.95" customHeight="1" x14ac:dyDescent="0.15">
      <c r="A20" s="91"/>
      <c r="B20" s="203"/>
      <c r="C20" s="91"/>
      <c r="D20" s="91"/>
      <c r="E20" s="91"/>
      <c r="F20" s="91"/>
      <c r="G20" s="91"/>
      <c r="H20" s="91"/>
    </row>
    <row r="21" spans="1:8" ht="24.95" customHeight="1" x14ac:dyDescent="0.15">
      <c r="A21" s="201"/>
      <c r="B21" s="201"/>
      <c r="C21" s="201"/>
      <c r="D21" s="201"/>
      <c r="E21" s="202" t="s">
        <v>87</v>
      </c>
      <c r="F21" s="201"/>
      <c r="G21" s="201"/>
      <c r="H21" s="201"/>
    </row>
    <row r="22" spans="1:8" ht="24.95" customHeight="1" x14ac:dyDescent="0.15">
      <c r="A22" s="201"/>
      <c r="B22" s="201"/>
      <c r="C22" s="201"/>
      <c r="D22" s="201"/>
      <c r="E22" s="202" t="s">
        <v>88</v>
      </c>
      <c r="F22" s="201"/>
      <c r="G22" s="201"/>
      <c r="H22" s="201"/>
    </row>
    <row r="23" spans="1:8" ht="24.95" customHeight="1" x14ac:dyDescent="0.15"/>
    <row r="24" spans="1:8" ht="24.95" customHeight="1" x14ac:dyDescent="0.15"/>
  </sheetData>
  <sheetProtection algorithmName="SHA-512" hashValue="lVsPASdCAcQS4nPvY+IQh3W29wWqfci+kUNxgTsA/izXPydeG6AoLssyydjC+gdaJWhOanFJbhU6u5zkShAm7g==" saltValue="Hv3B5CJ3do6zmb/oOoWmeg==" spinCount="100000" sheet="1" objects="1" scenarios="1"/>
  <protectedRanges>
    <protectedRange sqref="E9:G15" name="範囲2"/>
    <protectedRange sqref="C9:C15" name="範囲1"/>
    <protectedRange sqref="E3" name="範囲3"/>
  </protectedRanges>
  <phoneticPr fontId="3"/>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02"/>
  <sheetViews>
    <sheetView view="pageBreakPreview" zoomScaleNormal="100" zoomScaleSheetLayoutView="100" workbookViewId="0">
      <selection sqref="A1:I1"/>
    </sheetView>
  </sheetViews>
  <sheetFormatPr defaultRowHeight="13.5" x14ac:dyDescent="0.15"/>
  <cols>
    <col min="1" max="1" width="37" customWidth="1"/>
    <col min="2" max="2" width="10.375" bestFit="1" customWidth="1"/>
    <col min="3" max="3" width="9.375" bestFit="1" customWidth="1"/>
    <col min="7" max="7" width="2.875" customWidth="1"/>
    <col min="8" max="8" width="11.875" bestFit="1" customWidth="1"/>
  </cols>
  <sheetData>
    <row r="1" spans="1:9" ht="30" customHeight="1" thickBot="1" x14ac:dyDescent="0.25">
      <c r="A1" s="236" t="s">
        <v>151</v>
      </c>
      <c r="B1" s="236"/>
      <c r="C1" s="236"/>
      <c r="D1" s="236"/>
      <c r="E1" s="236"/>
      <c r="F1" s="236"/>
      <c r="G1" s="236"/>
      <c r="H1" s="236"/>
      <c r="I1" s="236"/>
    </row>
    <row r="2" spans="1:9" ht="18.75" thickTop="1" thickBot="1" x14ac:dyDescent="0.2">
      <c r="A2" s="241" t="s">
        <v>153</v>
      </c>
      <c r="B2" s="242"/>
      <c r="C2" s="242"/>
      <c r="D2" s="242"/>
      <c r="E2" s="242"/>
      <c r="F2" s="242"/>
      <c r="G2" s="242"/>
      <c r="H2" s="242"/>
      <c r="I2" s="243"/>
    </row>
    <row r="3" spans="1:9" ht="15" thickTop="1" x14ac:dyDescent="0.15">
      <c r="A3" s="245" t="e">
        <f>"令和"&amp;VLOOKUP(B34,所得換算表!L3:Z11,14,0)&amp;"年度（令和"&amp;VLOOKUP(B34,所得換算表!L3:Z11,14,0)&amp;"年４月～令和"&amp;VLOOKUP(B34,所得換算表!L3:Z11,14,0)+1&amp;"年３月）"</f>
        <v>#N/A</v>
      </c>
      <c r="B3" s="245"/>
      <c r="C3" s="132" t="s">
        <v>118</v>
      </c>
      <c r="D3" s="133"/>
      <c r="E3" s="133"/>
      <c r="F3" s="133"/>
      <c r="G3" s="133"/>
      <c r="H3" s="133"/>
      <c r="I3" s="133"/>
    </row>
    <row r="4" spans="1:9" ht="14.25" thickBot="1" x14ac:dyDescent="0.2">
      <c r="A4" s="244" t="s">
        <v>30</v>
      </c>
      <c r="B4" s="244"/>
      <c r="C4" s="244"/>
      <c r="D4" s="244"/>
      <c r="E4" s="244"/>
      <c r="F4" s="134"/>
      <c r="G4" s="134"/>
      <c r="H4" s="134"/>
      <c r="I4" s="135"/>
    </row>
    <row r="5" spans="1:9" ht="14.25" x14ac:dyDescent="0.15">
      <c r="A5" s="112" t="s">
        <v>113</v>
      </c>
      <c r="B5" s="113"/>
      <c r="C5" s="113"/>
      <c r="D5" s="113"/>
      <c r="E5" s="239" t="s">
        <v>111</v>
      </c>
      <c r="F5" s="239"/>
      <c r="G5" s="113"/>
      <c r="H5" s="115" t="e">
        <f>VLOOKUP(B34,所得換算表!L3:X11,5,0)</f>
        <v>#N/A</v>
      </c>
      <c r="I5" s="114"/>
    </row>
    <row r="6" spans="1:9" ht="17.25" x14ac:dyDescent="0.15">
      <c r="A6" s="220" t="s">
        <v>31</v>
      </c>
      <c r="B6" s="221"/>
      <c r="C6" s="136" t="e">
        <f>VLOOKUP(B34,所得換算表!L3:X11,2,0)</f>
        <v>#N/A</v>
      </c>
      <c r="D6" s="137"/>
      <c r="E6" s="138"/>
      <c r="F6" s="139"/>
      <c r="G6" s="140" t="s">
        <v>32</v>
      </c>
      <c r="H6" s="141" t="e">
        <f>C6</f>
        <v>#N/A</v>
      </c>
      <c r="I6" s="142" t="s">
        <v>33</v>
      </c>
    </row>
    <row r="7" spans="1:9" ht="17.25" x14ac:dyDescent="0.15">
      <c r="A7" s="222" t="s">
        <v>34</v>
      </c>
      <c r="B7" s="223"/>
      <c r="C7" s="143" t="e">
        <f>VLOOKUP(B34,所得換算表!L3:X11,3,0)</f>
        <v>#N/A</v>
      </c>
      <c r="D7" s="144"/>
      <c r="E7" s="145">
        <f>IF(B34&lt;2021,COUNTA(入力!C9:C15),COUNTIF(入力!D9:D15,"&lt;6")*0.5+COUNTIF(入力!D9:D15,"&gt;5")*1)</f>
        <v>0</v>
      </c>
      <c r="F7" s="146"/>
      <c r="G7" s="147" t="s">
        <v>32</v>
      </c>
      <c r="H7" s="148" t="e">
        <f>C7*E7</f>
        <v>#N/A</v>
      </c>
      <c r="I7" s="149" t="s">
        <v>33</v>
      </c>
    </row>
    <row r="8" spans="1:9" x14ac:dyDescent="0.15">
      <c r="A8" s="234" t="s">
        <v>35</v>
      </c>
      <c r="B8" s="235"/>
      <c r="C8" s="224"/>
      <c r="D8" s="224"/>
      <c r="E8" s="224"/>
      <c r="F8" s="224"/>
      <c r="G8" s="225"/>
      <c r="H8" s="225"/>
      <c r="I8" s="150"/>
    </row>
    <row r="9" spans="1:9" ht="17.25" x14ac:dyDescent="0.15">
      <c r="A9" s="151" t="s">
        <v>36</v>
      </c>
      <c r="B9" s="226">
        <f>計算!B28</f>
        <v>0</v>
      </c>
      <c r="C9" s="226"/>
      <c r="D9" s="152" t="s">
        <v>37</v>
      </c>
      <c r="E9" s="153" t="e">
        <f>VLOOKUP(B34,所得換算表!L3:X11,4,0)</f>
        <v>#N/A</v>
      </c>
      <c r="F9" s="154"/>
      <c r="G9" s="140" t="s">
        <v>32</v>
      </c>
      <c r="H9" s="155" t="e">
        <f>ROUNDDOWN(B9*E9,0)</f>
        <v>#N/A</v>
      </c>
      <c r="I9" s="150" t="s">
        <v>33</v>
      </c>
    </row>
    <row r="10" spans="1:9" ht="17.25" x14ac:dyDescent="0.15">
      <c r="A10" s="227" t="s">
        <v>38</v>
      </c>
      <c r="B10" s="228"/>
      <c r="C10" s="228"/>
      <c r="D10" s="228"/>
      <c r="E10" s="156"/>
      <c r="F10" s="157" t="s">
        <v>32</v>
      </c>
      <c r="G10" s="206" t="e">
        <f>H6+H7+H9</f>
        <v>#N/A</v>
      </c>
      <c r="H10" s="206"/>
      <c r="I10" s="158" t="s">
        <v>33</v>
      </c>
    </row>
    <row r="11" spans="1:9" ht="18" thickBot="1" x14ac:dyDescent="0.2">
      <c r="A11" s="159" t="s">
        <v>114</v>
      </c>
      <c r="B11" s="160" t="e">
        <f>H5</f>
        <v>#N/A</v>
      </c>
      <c r="C11" s="230"/>
      <c r="D11" s="230"/>
      <c r="E11" s="230"/>
      <c r="F11" s="161" t="s">
        <v>39</v>
      </c>
      <c r="G11" s="229" t="e">
        <f>IF(G10&gt;VLOOKUP(B34,所得換算表!L3:X11,5,0),VLOOKUP(B34,所得換算表!L3:X11,5,0),FLOOR(G10,100))</f>
        <v>#N/A</v>
      </c>
      <c r="H11" s="229"/>
      <c r="I11" s="162" t="s">
        <v>33</v>
      </c>
    </row>
    <row r="12" spans="1:9" ht="14.25" x14ac:dyDescent="0.15">
      <c r="A12" s="112" t="s">
        <v>112</v>
      </c>
      <c r="B12" s="113"/>
      <c r="C12" s="113"/>
      <c r="D12" s="113"/>
      <c r="E12" s="239" t="s">
        <v>110</v>
      </c>
      <c r="F12" s="239"/>
      <c r="G12" s="113"/>
      <c r="H12" s="115" t="e">
        <f>VLOOKUP(B34,所得換算表!L3:X11,9,0)</f>
        <v>#N/A</v>
      </c>
      <c r="I12" s="114"/>
    </row>
    <row r="13" spans="1:9" ht="17.25" x14ac:dyDescent="0.15">
      <c r="A13" s="220" t="s">
        <v>31</v>
      </c>
      <c r="B13" s="221"/>
      <c r="C13" s="136" t="e">
        <f>VLOOKUP(B34,所得換算表!L3:X11,6,0)</f>
        <v>#N/A</v>
      </c>
      <c r="D13" s="137"/>
      <c r="E13" s="138"/>
      <c r="F13" s="139"/>
      <c r="G13" s="140" t="s">
        <v>32</v>
      </c>
      <c r="H13" s="141" t="e">
        <f>C13</f>
        <v>#N/A</v>
      </c>
      <c r="I13" s="142" t="s">
        <v>33</v>
      </c>
    </row>
    <row r="14" spans="1:9" ht="17.25" x14ac:dyDescent="0.15">
      <c r="A14" s="222" t="s">
        <v>34</v>
      </c>
      <c r="B14" s="223"/>
      <c r="C14" s="143" t="e">
        <f>VLOOKUP(B34,所得換算表!L3:X11,7,0)</f>
        <v>#N/A</v>
      </c>
      <c r="D14" s="144"/>
      <c r="E14" s="145">
        <f>IF(B34&lt;2021,COUNTA(入力!C9:C15),COUNTIF(入力!D9:D15,"&lt;6")*0.5+COUNTIF(入力!D9:D15,"&gt;5")*1)</f>
        <v>0</v>
      </c>
      <c r="F14" s="146"/>
      <c r="G14" s="147" t="s">
        <v>32</v>
      </c>
      <c r="H14" s="163" t="e">
        <f>C14*E14</f>
        <v>#N/A</v>
      </c>
      <c r="I14" s="149" t="s">
        <v>33</v>
      </c>
    </row>
    <row r="15" spans="1:9" x14ac:dyDescent="0.15">
      <c r="A15" s="234" t="s">
        <v>35</v>
      </c>
      <c r="B15" s="235"/>
      <c r="C15" s="224"/>
      <c r="D15" s="224"/>
      <c r="E15" s="224"/>
      <c r="F15" s="224"/>
      <c r="G15" s="225"/>
      <c r="H15" s="225"/>
      <c r="I15" s="150"/>
    </row>
    <row r="16" spans="1:9" ht="17.25" x14ac:dyDescent="0.15">
      <c r="A16" s="151" t="s">
        <v>36</v>
      </c>
      <c r="B16" s="226">
        <f>計算!B28</f>
        <v>0</v>
      </c>
      <c r="C16" s="226"/>
      <c r="D16" s="152" t="s">
        <v>37</v>
      </c>
      <c r="E16" s="153" t="e">
        <f>VLOOKUP(B34,所得換算表!L3:X11,8,0)</f>
        <v>#N/A</v>
      </c>
      <c r="F16" s="154"/>
      <c r="G16" s="140" t="s">
        <v>32</v>
      </c>
      <c r="H16" s="164" t="e">
        <f>ROUNDDOWN(B16*E16,0)</f>
        <v>#N/A</v>
      </c>
      <c r="I16" s="150" t="s">
        <v>33</v>
      </c>
    </row>
    <row r="17" spans="1:9" ht="17.25" x14ac:dyDescent="0.15">
      <c r="A17" s="227" t="s">
        <v>40</v>
      </c>
      <c r="B17" s="228"/>
      <c r="C17" s="228"/>
      <c r="D17" s="228"/>
      <c r="E17" s="156"/>
      <c r="F17" s="157" t="s">
        <v>32</v>
      </c>
      <c r="G17" s="206" t="e">
        <f>H13+H14+H16</f>
        <v>#N/A</v>
      </c>
      <c r="H17" s="206"/>
      <c r="I17" s="158" t="s">
        <v>33</v>
      </c>
    </row>
    <row r="18" spans="1:9" ht="18" thickBot="1" x14ac:dyDescent="0.2">
      <c r="A18" s="159" t="s">
        <v>115</v>
      </c>
      <c r="B18" s="165" t="e">
        <f>H12</f>
        <v>#N/A</v>
      </c>
      <c r="C18" s="230"/>
      <c r="D18" s="230"/>
      <c r="E18" s="230"/>
      <c r="F18" s="161" t="s">
        <v>39</v>
      </c>
      <c r="G18" s="229" t="e">
        <f>IF(G17&gt;VLOOKUP(B34,所得換算表!L3:X11,9,0),VLOOKUP(B34,所得換算表!L3:X11,9,0),FLOOR(G17,100))</f>
        <v>#N/A</v>
      </c>
      <c r="H18" s="229"/>
      <c r="I18" s="162" t="s">
        <v>33</v>
      </c>
    </row>
    <row r="19" spans="1:9" ht="14.25" x14ac:dyDescent="0.15">
      <c r="A19" s="109" t="s">
        <v>109</v>
      </c>
      <c r="B19" s="110"/>
      <c r="C19" s="110"/>
      <c r="D19" s="110"/>
      <c r="E19" s="240" t="s">
        <v>111</v>
      </c>
      <c r="F19" s="240"/>
      <c r="G19" s="110"/>
      <c r="H19" s="116" t="e">
        <f>VLOOKUP(B34,所得換算表!L3:X11,13,0)</f>
        <v>#N/A</v>
      </c>
      <c r="I19" s="111"/>
    </row>
    <row r="20" spans="1:9" x14ac:dyDescent="0.15">
      <c r="A20" s="231" t="s">
        <v>152</v>
      </c>
      <c r="B20" s="232"/>
      <c r="C20" s="232"/>
      <c r="D20" s="232"/>
      <c r="E20" s="232"/>
      <c r="F20" s="232"/>
      <c r="G20" s="232"/>
      <c r="H20" s="232"/>
      <c r="I20" s="233"/>
    </row>
    <row r="21" spans="1:9" ht="17.25" x14ac:dyDescent="0.15">
      <c r="A21" s="220" t="s">
        <v>41</v>
      </c>
      <c r="B21" s="221"/>
      <c r="C21" s="136" t="e">
        <f>VLOOKUP(B34,所得換算表!L3:X11,10,0)</f>
        <v>#N/A</v>
      </c>
      <c r="D21" s="137"/>
      <c r="E21" s="166"/>
      <c r="F21" s="139"/>
      <c r="G21" s="140" t="s">
        <v>32</v>
      </c>
      <c r="H21" s="141">
        <f>IF(E22=0,0,C21)</f>
        <v>0</v>
      </c>
      <c r="I21" s="142" t="s">
        <v>33</v>
      </c>
    </row>
    <row r="22" spans="1:9" ht="17.25" x14ac:dyDescent="0.15">
      <c r="A22" s="222" t="s">
        <v>42</v>
      </c>
      <c r="B22" s="223"/>
      <c r="C22" s="143" t="e">
        <f>VLOOKUP(B34,所得換算表!L3:X11,11,0)</f>
        <v>#N/A</v>
      </c>
      <c r="D22" s="144"/>
      <c r="E22" s="145">
        <f>COUNTIFS(入力!D9:D15,"&gt;39",入力!D9:D15,"&lt;65")</f>
        <v>0</v>
      </c>
      <c r="F22" s="146"/>
      <c r="G22" s="147" t="s">
        <v>32</v>
      </c>
      <c r="H22" s="148" t="e">
        <f>C22*E22</f>
        <v>#N/A</v>
      </c>
      <c r="I22" s="149" t="s">
        <v>33</v>
      </c>
    </row>
    <row r="23" spans="1:9" x14ac:dyDescent="0.15">
      <c r="A23" s="167" t="s">
        <v>43</v>
      </c>
      <c r="B23" s="152"/>
      <c r="C23" s="152"/>
      <c r="D23" s="224"/>
      <c r="E23" s="224"/>
      <c r="F23" s="224"/>
      <c r="G23" s="225"/>
      <c r="H23" s="225"/>
      <c r="I23" s="150"/>
    </row>
    <row r="24" spans="1:9" ht="17.25" x14ac:dyDescent="0.15">
      <c r="A24" s="151" t="s">
        <v>36</v>
      </c>
      <c r="B24" s="226">
        <f>計算!B17</f>
        <v>0</v>
      </c>
      <c r="C24" s="226"/>
      <c r="D24" s="152" t="s">
        <v>37</v>
      </c>
      <c r="E24" s="153" t="e">
        <f>VLOOKUP(B34,所得換算表!L3:X11,12,0)</f>
        <v>#N/A</v>
      </c>
      <c r="F24" s="154"/>
      <c r="G24" s="140" t="s">
        <v>32</v>
      </c>
      <c r="H24" s="155" t="e">
        <f>ROUNDDOWN(B24*E24,0)</f>
        <v>#N/A</v>
      </c>
      <c r="I24" s="150" t="s">
        <v>33</v>
      </c>
    </row>
    <row r="25" spans="1:9" ht="17.25" x14ac:dyDescent="0.15">
      <c r="A25" s="204" t="s">
        <v>44</v>
      </c>
      <c r="B25" s="205"/>
      <c r="C25" s="205"/>
      <c r="D25" s="205"/>
      <c r="E25" s="156"/>
      <c r="F25" s="157" t="s">
        <v>32</v>
      </c>
      <c r="G25" s="206" t="e">
        <f>H21+H22+H24</f>
        <v>#N/A</v>
      </c>
      <c r="H25" s="206"/>
      <c r="I25" s="158" t="s">
        <v>33</v>
      </c>
    </row>
    <row r="26" spans="1:9" ht="18" thickBot="1" x14ac:dyDescent="0.2">
      <c r="A26" s="168" t="s">
        <v>116</v>
      </c>
      <c r="B26" s="169" t="e">
        <f>H19</f>
        <v>#N/A</v>
      </c>
      <c r="C26" s="219"/>
      <c r="D26" s="219"/>
      <c r="E26" s="219"/>
      <c r="F26" s="170" t="s">
        <v>39</v>
      </c>
      <c r="G26" s="210" t="e">
        <f>IF(G25&gt;VLOOKUP(B34,所得換算表!L3:X11,13,0),VLOOKUP(B34,所得換算表!L3:X11,13,0),FLOOR(G25,100))</f>
        <v>#N/A</v>
      </c>
      <c r="H26" s="210"/>
      <c r="I26" s="171" t="s">
        <v>33</v>
      </c>
    </row>
    <row r="27" spans="1:9" ht="18.75" thickTop="1" thickBot="1" x14ac:dyDescent="0.2">
      <c r="A27" s="211" t="s">
        <v>45</v>
      </c>
      <c r="B27" s="212"/>
      <c r="C27" s="212"/>
      <c r="D27" s="212"/>
      <c r="E27" s="212"/>
      <c r="F27" s="213" t="e">
        <f>G11+G18+G26</f>
        <v>#N/A</v>
      </c>
      <c r="G27" s="213"/>
      <c r="H27" s="213"/>
      <c r="I27" s="29" t="s">
        <v>33</v>
      </c>
    </row>
    <row r="28" spans="1:9" ht="35.1" customHeight="1" thickTop="1" thickBot="1" x14ac:dyDescent="0.2">
      <c r="A28" s="214" t="s">
        <v>46</v>
      </c>
      <c r="B28" s="215"/>
      <c r="C28" s="215"/>
      <c r="D28" s="216"/>
      <c r="E28" s="217" t="e">
        <f>F27/12</f>
        <v>#N/A</v>
      </c>
      <c r="F28" s="218"/>
      <c r="G28" s="30" t="s">
        <v>47</v>
      </c>
      <c r="H28" s="176"/>
      <c r="I28" s="176"/>
    </row>
    <row r="29" spans="1:9" ht="35.1" customHeight="1" thickBot="1" x14ac:dyDescent="0.2">
      <c r="A29" s="87" t="s">
        <v>48</v>
      </c>
      <c r="B29" s="207" t="e">
        <f>F27*E29/12</f>
        <v>#N/A</v>
      </c>
      <c r="C29" s="207"/>
      <c r="D29" s="178" t="s">
        <v>47</v>
      </c>
      <c r="E29" s="177">
        <f>IF(MONTH(入力!E3)&gt;=4,16-MONTH(入力!E3),4-MONTH(入力!E3))</f>
        <v>3</v>
      </c>
      <c r="F29" s="208" t="s">
        <v>49</v>
      </c>
      <c r="G29" s="209"/>
      <c r="H29" s="175"/>
      <c r="I29" s="176"/>
    </row>
    <row r="30" spans="1:9" s="86" customFormat="1" x14ac:dyDescent="0.15">
      <c r="A30" s="92"/>
      <c r="B30" s="172"/>
      <c r="C30" s="172"/>
      <c r="D30" s="173"/>
      <c r="E30" s="134"/>
      <c r="F30" s="174"/>
      <c r="G30" s="174"/>
      <c r="H30" s="175"/>
      <c r="I30" s="176"/>
    </row>
    <row r="31" spans="1:9" ht="20.100000000000001" customHeight="1" x14ac:dyDescent="0.15">
      <c r="A31" s="190" t="s">
        <v>139</v>
      </c>
      <c r="B31" s="190"/>
      <c r="C31" s="190"/>
      <c r="D31" s="190"/>
      <c r="E31" s="190"/>
      <c r="F31" s="190"/>
      <c r="G31" s="190"/>
      <c r="H31" s="190"/>
      <c r="I31" s="190"/>
    </row>
    <row r="32" spans="1:9" ht="20.100000000000001" customHeight="1" x14ac:dyDescent="0.15">
      <c r="A32" s="191" t="s">
        <v>140</v>
      </c>
      <c r="B32" s="191"/>
      <c r="C32" s="191"/>
      <c r="D32" s="191"/>
      <c r="E32" s="191"/>
      <c r="F32" s="191"/>
      <c r="G32" s="191"/>
      <c r="H32" s="191"/>
      <c r="I32" s="191"/>
    </row>
    <row r="33" spans="1:9" ht="20.100000000000001" customHeight="1" x14ac:dyDescent="0.15">
      <c r="A33" s="191" t="s">
        <v>141</v>
      </c>
      <c r="B33" s="191"/>
      <c r="C33" s="191"/>
      <c r="D33" s="191"/>
      <c r="E33" s="191"/>
      <c r="F33" s="191"/>
      <c r="G33" s="191"/>
      <c r="H33" s="191"/>
      <c r="I33" s="191"/>
    </row>
    <row r="34" spans="1:9" ht="20.100000000000001" customHeight="1" x14ac:dyDescent="0.15">
      <c r="A34" s="192" t="s">
        <v>131</v>
      </c>
      <c r="B34" s="193" t="str">
        <f>入力!D5</f>
        <v/>
      </c>
      <c r="C34" s="191" t="s">
        <v>86</v>
      </c>
      <c r="D34" s="194"/>
      <c r="E34" s="191"/>
      <c r="F34" s="191"/>
      <c r="G34" s="191"/>
      <c r="H34" s="191"/>
      <c r="I34" s="191"/>
    </row>
    <row r="35" spans="1:9" ht="20.100000000000001" customHeight="1" x14ac:dyDescent="0.15">
      <c r="A35" s="194" t="s">
        <v>132</v>
      </c>
      <c r="B35" s="194"/>
      <c r="C35" s="194"/>
      <c r="D35" s="194"/>
      <c r="E35" s="194"/>
      <c r="F35" s="194"/>
      <c r="G35" s="194"/>
      <c r="H35" s="194"/>
      <c r="I35" s="194"/>
    </row>
    <row r="36" spans="1:9" ht="20.100000000000001" customHeight="1" x14ac:dyDescent="0.15">
      <c r="A36" s="194" t="s">
        <v>142</v>
      </c>
      <c r="B36" s="194"/>
      <c r="C36" s="194"/>
      <c r="D36" s="194"/>
      <c r="E36" s="194"/>
      <c r="F36" s="194"/>
      <c r="G36" s="194"/>
      <c r="H36" s="194"/>
      <c r="I36" s="194"/>
    </row>
    <row r="37" spans="1:9" ht="20.100000000000001" customHeight="1" x14ac:dyDescent="0.15">
      <c r="A37" s="195" t="s">
        <v>143</v>
      </c>
      <c r="B37" s="194"/>
      <c r="C37" s="194"/>
      <c r="D37" s="194"/>
      <c r="E37" s="194"/>
      <c r="F37" s="194"/>
      <c r="G37" s="194"/>
      <c r="H37" s="194"/>
      <c r="I37" s="194"/>
    </row>
    <row r="38" spans="1:9" ht="20.100000000000001" customHeight="1" x14ac:dyDescent="0.15">
      <c r="A38" s="194"/>
      <c r="B38" s="194"/>
      <c r="C38" s="194"/>
      <c r="D38" s="194"/>
      <c r="E38" s="194"/>
      <c r="F38" s="194"/>
      <c r="G38" s="194"/>
      <c r="H38" s="194"/>
      <c r="I38" s="194"/>
    </row>
    <row r="39" spans="1:9" ht="20.100000000000001" customHeight="1" x14ac:dyDescent="0.2">
      <c r="A39" s="237" t="s">
        <v>133</v>
      </c>
      <c r="B39" s="237"/>
      <c r="C39" s="237"/>
      <c r="D39" s="237"/>
      <c r="E39" s="237"/>
      <c r="F39" s="237"/>
      <c r="G39" s="237"/>
      <c r="H39" s="237"/>
      <c r="I39" s="237"/>
    </row>
    <row r="40" spans="1:9" ht="20.100000000000001" customHeight="1" x14ac:dyDescent="0.15">
      <c r="A40" s="194" t="s">
        <v>148</v>
      </c>
      <c r="B40" s="194"/>
      <c r="C40" s="194"/>
      <c r="D40" s="194"/>
      <c r="E40" s="194"/>
      <c r="F40" s="194"/>
      <c r="G40" s="194"/>
      <c r="H40" s="194"/>
      <c r="I40" s="194"/>
    </row>
    <row r="41" spans="1:9" ht="20.100000000000001" customHeight="1" x14ac:dyDescent="0.15">
      <c r="A41" s="194" t="s">
        <v>149</v>
      </c>
      <c r="B41" s="194"/>
      <c r="C41" s="194"/>
      <c r="D41" s="194"/>
      <c r="E41" s="194"/>
      <c r="F41" s="194"/>
      <c r="G41" s="194"/>
      <c r="H41" s="194"/>
      <c r="I41" s="194"/>
    </row>
    <row r="42" spans="1:9" ht="20.100000000000001" customHeight="1" x14ac:dyDescent="0.15">
      <c r="A42" s="196" t="s">
        <v>150</v>
      </c>
      <c r="B42" s="194"/>
      <c r="C42" s="194"/>
      <c r="D42" s="194"/>
      <c r="E42" s="194"/>
      <c r="F42" s="194"/>
      <c r="G42" s="194"/>
      <c r="H42" s="194"/>
      <c r="I42" s="194"/>
    </row>
    <row r="43" spans="1:9" ht="20.100000000000001" customHeight="1" x14ac:dyDescent="0.15">
      <c r="A43" s="194"/>
      <c r="B43" s="194"/>
      <c r="C43" s="194"/>
      <c r="D43" s="194"/>
      <c r="E43" s="194"/>
      <c r="F43" s="194"/>
      <c r="G43" s="194"/>
      <c r="H43" s="194"/>
      <c r="I43" s="194"/>
    </row>
    <row r="44" spans="1:9" ht="20.100000000000001" customHeight="1" x14ac:dyDescent="0.2">
      <c r="A44" s="238" t="s">
        <v>134</v>
      </c>
      <c r="B44" s="238"/>
      <c r="C44" s="238"/>
      <c r="D44" s="238"/>
      <c r="E44" s="238"/>
      <c r="F44" s="238"/>
      <c r="G44" s="238"/>
      <c r="H44" s="238"/>
      <c r="I44" s="238"/>
    </row>
    <row r="45" spans="1:9" ht="20.100000000000001" customHeight="1" x14ac:dyDescent="0.15">
      <c r="A45" s="194" t="s">
        <v>144</v>
      </c>
      <c r="B45" s="194"/>
      <c r="C45" s="194"/>
      <c r="D45" s="194"/>
      <c r="E45" s="194"/>
      <c r="F45" s="194"/>
      <c r="G45" s="194"/>
      <c r="H45" s="194"/>
      <c r="I45" s="194"/>
    </row>
    <row r="46" spans="1:9" ht="20.100000000000001" customHeight="1" x14ac:dyDescent="0.15">
      <c r="A46" s="194" t="s">
        <v>145</v>
      </c>
      <c r="B46" s="194"/>
      <c r="C46" s="194"/>
      <c r="D46" s="194"/>
      <c r="E46" s="194"/>
      <c r="F46" s="194"/>
      <c r="G46" s="194"/>
      <c r="H46" s="194"/>
      <c r="I46" s="194"/>
    </row>
    <row r="47" spans="1:9" ht="20.100000000000001" customHeight="1" x14ac:dyDescent="0.15">
      <c r="A47" s="194" t="s">
        <v>146</v>
      </c>
      <c r="B47" s="194"/>
      <c r="C47" s="194"/>
      <c r="D47" s="194"/>
      <c r="E47" s="194"/>
      <c r="F47" s="194"/>
      <c r="G47" s="194"/>
      <c r="H47" s="194"/>
      <c r="I47" s="194"/>
    </row>
    <row r="48" spans="1:9" ht="20.100000000000001" customHeight="1" x14ac:dyDescent="0.15">
      <c r="A48" s="194" t="s">
        <v>147</v>
      </c>
      <c r="B48" s="194"/>
      <c r="C48" s="194"/>
      <c r="D48" s="194"/>
      <c r="E48" s="194"/>
      <c r="F48" s="194"/>
      <c r="G48" s="194"/>
      <c r="H48" s="194"/>
      <c r="I48" s="194"/>
    </row>
    <row r="49" spans="1:9" ht="20.100000000000001" customHeight="1" x14ac:dyDescent="0.15">
      <c r="A49" s="194"/>
      <c r="B49" s="194"/>
      <c r="C49" s="194"/>
      <c r="D49" s="194"/>
      <c r="E49" s="194"/>
      <c r="F49" s="194"/>
      <c r="G49" s="194"/>
      <c r="H49" s="194"/>
      <c r="I49" s="194"/>
    </row>
    <row r="50" spans="1:9" ht="20.100000000000001" customHeight="1" x14ac:dyDescent="0.2">
      <c r="A50" s="237" t="s">
        <v>136</v>
      </c>
      <c r="B50" s="237"/>
      <c r="C50" s="237"/>
      <c r="D50" s="237"/>
      <c r="E50" s="237"/>
      <c r="F50" s="237"/>
      <c r="G50" s="237"/>
      <c r="H50" s="237"/>
      <c r="I50" s="237"/>
    </row>
    <row r="51" spans="1:9" ht="20.100000000000001" customHeight="1" x14ac:dyDescent="0.15">
      <c r="A51" s="197" t="s">
        <v>135</v>
      </c>
      <c r="B51" s="194"/>
      <c r="C51" s="194"/>
      <c r="D51" s="194"/>
      <c r="E51" s="194"/>
      <c r="F51" s="194"/>
      <c r="G51" s="194"/>
      <c r="H51" s="194"/>
      <c r="I51" s="194"/>
    </row>
    <row r="52" spans="1:9" ht="20.100000000000001" customHeight="1" x14ac:dyDescent="0.15">
      <c r="A52" s="197" t="s">
        <v>137</v>
      </c>
      <c r="B52" s="194"/>
      <c r="C52" s="194"/>
      <c r="D52" s="194"/>
      <c r="E52" s="194"/>
      <c r="F52" s="194"/>
      <c r="G52" s="194"/>
      <c r="H52" s="194"/>
      <c r="I52" s="194"/>
    </row>
    <row r="53" spans="1:9" ht="20.100000000000001" customHeight="1" x14ac:dyDescent="0.15">
      <c r="A53" s="197" t="s">
        <v>138</v>
      </c>
      <c r="B53" s="194"/>
      <c r="C53" s="194"/>
      <c r="D53" s="194"/>
      <c r="E53" s="199"/>
      <c r="F53" s="198"/>
      <c r="G53" s="198"/>
      <c r="H53" s="194"/>
      <c r="I53" s="194"/>
    </row>
    <row r="54" spans="1:9" ht="20.100000000000001" customHeight="1" x14ac:dyDescent="0.15">
      <c r="A54" s="194"/>
      <c r="B54" s="194"/>
      <c r="C54" s="194"/>
      <c r="D54" s="194"/>
      <c r="E54" s="199"/>
      <c r="F54" s="198"/>
      <c r="G54" s="198"/>
      <c r="H54" s="194"/>
      <c r="I54" s="194"/>
    </row>
    <row r="55" spans="1:9" ht="20.100000000000001" customHeight="1" x14ac:dyDescent="0.15">
      <c r="A55" s="194"/>
      <c r="B55" s="194"/>
      <c r="C55" s="194"/>
      <c r="D55" s="194"/>
      <c r="E55" s="200"/>
      <c r="F55" s="198"/>
      <c r="G55" s="198"/>
      <c r="H55" s="194"/>
      <c r="I55" s="194"/>
    </row>
    <row r="56" spans="1:9" ht="20.100000000000001" customHeight="1" x14ac:dyDescent="0.15">
      <c r="A56" s="194"/>
      <c r="B56" s="194"/>
      <c r="C56" s="194"/>
      <c r="D56" s="194"/>
      <c r="E56" s="194"/>
      <c r="F56" s="194"/>
      <c r="G56" s="194"/>
      <c r="H56" s="194"/>
      <c r="I56" s="194"/>
    </row>
    <row r="57" spans="1:9" ht="20.100000000000001" customHeight="1" x14ac:dyDescent="0.15"/>
    <row r="58" spans="1:9" ht="20.100000000000001" customHeight="1" x14ac:dyDescent="0.15"/>
    <row r="59" spans="1:9" ht="20.100000000000001" customHeight="1" x14ac:dyDescent="0.15"/>
    <row r="60" spans="1:9" ht="20.100000000000001" customHeight="1" x14ac:dyDescent="0.15"/>
    <row r="61" spans="1:9" ht="20.100000000000001" customHeight="1" x14ac:dyDescent="0.15"/>
    <row r="62" spans="1:9" ht="20.100000000000001" customHeight="1" x14ac:dyDescent="0.15"/>
    <row r="63" spans="1:9" ht="20.100000000000001" customHeight="1" x14ac:dyDescent="0.15"/>
    <row r="64" spans="1:9"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sheetData>
  <sheetProtection algorithmName="SHA-512" hashValue="ictjsTpwbLFDWcfUSRy9dN5YU3ZEzAlRqpnTcfM2NgbF01rerTH2c2HvzHyG3dQ3ne0MNCn/afodgcKNFo1XjA==" saltValue="c1tRQtdZmakdf3PMY8jcsw==" spinCount="100000" sheet="1" objects="1" scenarios="1"/>
  <mergeCells count="46">
    <mergeCell ref="A1:I1"/>
    <mergeCell ref="A39:I39"/>
    <mergeCell ref="A44:I44"/>
    <mergeCell ref="A50:I50"/>
    <mergeCell ref="E5:F5"/>
    <mergeCell ref="E12:F12"/>
    <mergeCell ref="E19:F19"/>
    <mergeCell ref="A2:I2"/>
    <mergeCell ref="A4:E4"/>
    <mergeCell ref="A6:B6"/>
    <mergeCell ref="A3:B3"/>
    <mergeCell ref="A7:B7"/>
    <mergeCell ref="A8:B8"/>
    <mergeCell ref="C8:F8"/>
    <mergeCell ref="G8:H8"/>
    <mergeCell ref="B9:C9"/>
    <mergeCell ref="A10:D10"/>
    <mergeCell ref="G10:H10"/>
    <mergeCell ref="G11:H11"/>
    <mergeCell ref="C11:E11"/>
    <mergeCell ref="A13:B13"/>
    <mergeCell ref="A14:B14"/>
    <mergeCell ref="A15:B15"/>
    <mergeCell ref="C15:F15"/>
    <mergeCell ref="G15:H15"/>
    <mergeCell ref="B16:C16"/>
    <mergeCell ref="A17:D17"/>
    <mergeCell ref="G17:H17"/>
    <mergeCell ref="G18:H18"/>
    <mergeCell ref="C18:E18"/>
    <mergeCell ref="A20:I20"/>
    <mergeCell ref="A21:B21"/>
    <mergeCell ref="A22:B22"/>
    <mergeCell ref="D23:F23"/>
    <mergeCell ref="G23:H23"/>
    <mergeCell ref="B24:C24"/>
    <mergeCell ref="A25:D25"/>
    <mergeCell ref="G25:H25"/>
    <mergeCell ref="B29:C29"/>
    <mergeCell ref="F29:G29"/>
    <mergeCell ref="G26:H26"/>
    <mergeCell ref="A27:E27"/>
    <mergeCell ref="F27:H27"/>
    <mergeCell ref="A28:D28"/>
    <mergeCell ref="E28:F28"/>
    <mergeCell ref="C26:E26"/>
  </mergeCells>
  <phoneticPr fontId="3"/>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Y76"/>
  <sheetViews>
    <sheetView topLeftCell="F1" workbookViewId="0">
      <selection activeCell="A7" sqref="A7:B7"/>
    </sheetView>
  </sheetViews>
  <sheetFormatPr defaultRowHeight="13.5" x14ac:dyDescent="0.15"/>
  <cols>
    <col min="1" max="1" width="9" style="31"/>
    <col min="2" max="2" width="11.5" style="31" customWidth="1"/>
    <col min="3" max="3" width="9" style="56"/>
    <col min="4" max="4" width="12.25" style="31" customWidth="1"/>
    <col min="5" max="5" width="9.75" style="31" customWidth="1"/>
    <col min="6" max="6" width="12.875" style="31" customWidth="1"/>
    <col min="7" max="7" width="10" style="31" customWidth="1"/>
    <col min="8" max="8" width="12.375" style="31" customWidth="1"/>
    <col min="9" max="10" width="9" style="31" customWidth="1"/>
    <col min="11" max="11" width="10.125" style="31" bestFit="1" customWidth="1"/>
    <col min="12" max="12" width="9" style="105"/>
    <col min="13" max="14" width="9" style="31"/>
    <col min="15" max="15" width="9" style="103"/>
    <col min="16" max="16" width="10.375" style="31" bestFit="1" customWidth="1"/>
    <col min="17" max="18" width="9" style="31"/>
    <col min="19" max="19" width="9.75" style="103" bestFit="1" customWidth="1"/>
    <col min="20" max="22" width="9" style="31"/>
    <col min="23" max="23" width="9" style="103"/>
    <col min="24" max="24" width="9" style="31"/>
    <col min="25" max="25" width="36.125" style="31" bestFit="1" customWidth="1"/>
    <col min="26" max="257" width="9" style="31"/>
    <col min="258" max="258" width="11.5" style="31" customWidth="1"/>
    <col min="259" max="259" width="9" style="31"/>
    <col min="260" max="260" width="12.25" style="31" customWidth="1"/>
    <col min="261" max="261" width="9.75" style="31" customWidth="1"/>
    <col min="262" max="262" width="12.875" style="31" customWidth="1"/>
    <col min="263" max="266" width="0" style="31" hidden="1" customWidth="1"/>
    <col min="267" max="513" width="9" style="31"/>
    <col min="514" max="514" width="11.5" style="31" customWidth="1"/>
    <col min="515" max="515" width="9" style="31"/>
    <col min="516" max="516" width="12.25" style="31" customWidth="1"/>
    <col min="517" max="517" width="9.75" style="31" customWidth="1"/>
    <col min="518" max="518" width="12.875" style="31" customWidth="1"/>
    <col min="519" max="522" width="0" style="31" hidden="1" customWidth="1"/>
    <col min="523" max="769" width="9" style="31"/>
    <col min="770" max="770" width="11.5" style="31" customWidth="1"/>
    <col min="771" max="771" width="9" style="31"/>
    <col min="772" max="772" width="12.25" style="31" customWidth="1"/>
    <col min="773" max="773" width="9.75" style="31" customWidth="1"/>
    <col min="774" max="774" width="12.875" style="31" customWidth="1"/>
    <col min="775" max="778" width="0" style="31" hidden="1" customWidth="1"/>
    <col min="779" max="1025" width="9" style="31"/>
    <col min="1026" max="1026" width="11.5" style="31" customWidth="1"/>
    <col min="1027" max="1027" width="9" style="31"/>
    <col min="1028" max="1028" width="12.25" style="31" customWidth="1"/>
    <col min="1029" max="1029" width="9.75" style="31" customWidth="1"/>
    <col min="1030" max="1030" width="12.875" style="31" customWidth="1"/>
    <col min="1031" max="1034" width="0" style="31" hidden="1" customWidth="1"/>
    <col min="1035" max="1281" width="9" style="31"/>
    <col min="1282" max="1282" width="11.5" style="31" customWidth="1"/>
    <col min="1283" max="1283" width="9" style="31"/>
    <col min="1284" max="1284" width="12.25" style="31" customWidth="1"/>
    <col min="1285" max="1285" width="9.75" style="31" customWidth="1"/>
    <col min="1286" max="1286" width="12.875" style="31" customWidth="1"/>
    <col min="1287" max="1290" width="0" style="31" hidden="1" customWidth="1"/>
    <col min="1291" max="1537" width="9" style="31"/>
    <col min="1538" max="1538" width="11.5" style="31" customWidth="1"/>
    <col min="1539" max="1539" width="9" style="31"/>
    <col min="1540" max="1540" width="12.25" style="31" customWidth="1"/>
    <col min="1541" max="1541" width="9.75" style="31" customWidth="1"/>
    <col min="1542" max="1542" width="12.875" style="31" customWidth="1"/>
    <col min="1543" max="1546" width="0" style="31" hidden="1" customWidth="1"/>
    <col min="1547" max="1793" width="9" style="31"/>
    <col min="1794" max="1794" width="11.5" style="31" customWidth="1"/>
    <col min="1795" max="1795" width="9" style="31"/>
    <col min="1796" max="1796" width="12.25" style="31" customWidth="1"/>
    <col min="1797" max="1797" width="9.75" style="31" customWidth="1"/>
    <col min="1798" max="1798" width="12.875" style="31" customWidth="1"/>
    <col min="1799" max="1802" width="0" style="31" hidden="1" customWidth="1"/>
    <col min="1803" max="2049" width="9" style="31"/>
    <col min="2050" max="2050" width="11.5" style="31" customWidth="1"/>
    <col min="2051" max="2051" width="9" style="31"/>
    <col min="2052" max="2052" width="12.25" style="31" customWidth="1"/>
    <col min="2053" max="2053" width="9.75" style="31" customWidth="1"/>
    <col min="2054" max="2054" width="12.875" style="31" customWidth="1"/>
    <col min="2055" max="2058" width="0" style="31" hidden="1" customWidth="1"/>
    <col min="2059" max="2305" width="9" style="31"/>
    <col min="2306" max="2306" width="11.5" style="31" customWidth="1"/>
    <col min="2307" max="2307" width="9" style="31"/>
    <col min="2308" max="2308" width="12.25" style="31" customWidth="1"/>
    <col min="2309" max="2309" width="9.75" style="31" customWidth="1"/>
    <col min="2310" max="2310" width="12.875" style="31" customWidth="1"/>
    <col min="2311" max="2314" width="0" style="31" hidden="1" customWidth="1"/>
    <col min="2315" max="2561" width="9" style="31"/>
    <col min="2562" max="2562" width="11.5" style="31" customWidth="1"/>
    <col min="2563" max="2563" width="9" style="31"/>
    <col min="2564" max="2564" width="12.25" style="31" customWidth="1"/>
    <col min="2565" max="2565" width="9.75" style="31" customWidth="1"/>
    <col min="2566" max="2566" width="12.875" style="31" customWidth="1"/>
    <col min="2567" max="2570" width="0" style="31" hidden="1" customWidth="1"/>
    <col min="2571" max="2817" width="9" style="31"/>
    <col min="2818" max="2818" width="11.5" style="31" customWidth="1"/>
    <col min="2819" max="2819" width="9" style="31"/>
    <col min="2820" max="2820" width="12.25" style="31" customWidth="1"/>
    <col min="2821" max="2821" width="9.75" style="31" customWidth="1"/>
    <col min="2822" max="2822" width="12.875" style="31" customWidth="1"/>
    <col min="2823" max="2826" width="0" style="31" hidden="1" customWidth="1"/>
    <col min="2827" max="3073" width="9" style="31"/>
    <col min="3074" max="3074" width="11.5" style="31" customWidth="1"/>
    <col min="3075" max="3075" width="9" style="31"/>
    <col min="3076" max="3076" width="12.25" style="31" customWidth="1"/>
    <col min="3077" max="3077" width="9.75" style="31" customWidth="1"/>
    <col min="3078" max="3078" width="12.875" style="31" customWidth="1"/>
    <col min="3079" max="3082" width="0" style="31" hidden="1" customWidth="1"/>
    <col min="3083" max="3329" width="9" style="31"/>
    <col min="3330" max="3330" width="11.5" style="31" customWidth="1"/>
    <col min="3331" max="3331" width="9" style="31"/>
    <col min="3332" max="3332" width="12.25" style="31" customWidth="1"/>
    <col min="3333" max="3333" width="9.75" style="31" customWidth="1"/>
    <col min="3334" max="3334" width="12.875" style="31" customWidth="1"/>
    <col min="3335" max="3338" width="0" style="31" hidden="1" customWidth="1"/>
    <col min="3339" max="3585" width="9" style="31"/>
    <col min="3586" max="3586" width="11.5" style="31" customWidth="1"/>
    <col min="3587" max="3587" width="9" style="31"/>
    <col min="3588" max="3588" width="12.25" style="31" customWidth="1"/>
    <col min="3589" max="3589" width="9.75" style="31" customWidth="1"/>
    <col min="3590" max="3590" width="12.875" style="31" customWidth="1"/>
    <col min="3591" max="3594" width="0" style="31" hidden="1" customWidth="1"/>
    <col min="3595" max="3841" width="9" style="31"/>
    <col min="3842" max="3842" width="11.5" style="31" customWidth="1"/>
    <col min="3843" max="3843" width="9" style="31"/>
    <col min="3844" max="3844" width="12.25" style="31" customWidth="1"/>
    <col min="3845" max="3845" width="9.75" style="31" customWidth="1"/>
    <col min="3846" max="3846" width="12.875" style="31" customWidth="1"/>
    <col min="3847" max="3850" width="0" style="31" hidden="1" customWidth="1"/>
    <col min="3851" max="4097" width="9" style="31"/>
    <col min="4098" max="4098" width="11.5" style="31" customWidth="1"/>
    <col min="4099" max="4099" width="9" style="31"/>
    <col min="4100" max="4100" width="12.25" style="31" customWidth="1"/>
    <col min="4101" max="4101" width="9.75" style="31" customWidth="1"/>
    <col min="4102" max="4102" width="12.875" style="31" customWidth="1"/>
    <col min="4103" max="4106" width="0" style="31" hidden="1" customWidth="1"/>
    <col min="4107" max="4353" width="9" style="31"/>
    <col min="4354" max="4354" width="11.5" style="31" customWidth="1"/>
    <col min="4355" max="4355" width="9" style="31"/>
    <col min="4356" max="4356" width="12.25" style="31" customWidth="1"/>
    <col min="4357" max="4357" width="9.75" style="31" customWidth="1"/>
    <col min="4358" max="4358" width="12.875" style="31" customWidth="1"/>
    <col min="4359" max="4362" width="0" style="31" hidden="1" customWidth="1"/>
    <col min="4363" max="4609" width="9" style="31"/>
    <col min="4610" max="4610" width="11.5" style="31" customWidth="1"/>
    <col min="4611" max="4611" width="9" style="31"/>
    <col min="4612" max="4612" width="12.25" style="31" customWidth="1"/>
    <col min="4613" max="4613" width="9.75" style="31" customWidth="1"/>
    <col min="4614" max="4614" width="12.875" style="31" customWidth="1"/>
    <col min="4615" max="4618" width="0" style="31" hidden="1" customWidth="1"/>
    <col min="4619" max="4865" width="9" style="31"/>
    <col min="4866" max="4866" width="11.5" style="31" customWidth="1"/>
    <col min="4867" max="4867" width="9" style="31"/>
    <col min="4868" max="4868" width="12.25" style="31" customWidth="1"/>
    <col min="4869" max="4869" width="9.75" style="31" customWidth="1"/>
    <col min="4870" max="4870" width="12.875" style="31" customWidth="1"/>
    <col min="4871" max="4874" width="0" style="31" hidden="1" customWidth="1"/>
    <col min="4875" max="5121" width="9" style="31"/>
    <col min="5122" max="5122" width="11.5" style="31" customWidth="1"/>
    <col min="5123" max="5123" width="9" style="31"/>
    <col min="5124" max="5124" width="12.25" style="31" customWidth="1"/>
    <col min="5125" max="5125" width="9.75" style="31" customWidth="1"/>
    <col min="5126" max="5126" width="12.875" style="31" customWidth="1"/>
    <col min="5127" max="5130" width="0" style="31" hidden="1" customWidth="1"/>
    <col min="5131" max="5377" width="9" style="31"/>
    <col min="5378" max="5378" width="11.5" style="31" customWidth="1"/>
    <col min="5379" max="5379" width="9" style="31"/>
    <col min="5380" max="5380" width="12.25" style="31" customWidth="1"/>
    <col min="5381" max="5381" width="9.75" style="31" customWidth="1"/>
    <col min="5382" max="5382" width="12.875" style="31" customWidth="1"/>
    <col min="5383" max="5386" width="0" style="31" hidden="1" customWidth="1"/>
    <col min="5387" max="5633" width="9" style="31"/>
    <col min="5634" max="5634" width="11.5" style="31" customWidth="1"/>
    <col min="5635" max="5635" width="9" style="31"/>
    <col min="5636" max="5636" width="12.25" style="31" customWidth="1"/>
    <col min="5637" max="5637" width="9.75" style="31" customWidth="1"/>
    <col min="5638" max="5638" width="12.875" style="31" customWidth="1"/>
    <col min="5639" max="5642" width="0" style="31" hidden="1" customWidth="1"/>
    <col min="5643" max="5889" width="9" style="31"/>
    <col min="5890" max="5890" width="11.5" style="31" customWidth="1"/>
    <col min="5891" max="5891" width="9" style="31"/>
    <col min="5892" max="5892" width="12.25" style="31" customWidth="1"/>
    <col min="5893" max="5893" width="9.75" style="31" customWidth="1"/>
    <col min="5894" max="5894" width="12.875" style="31" customWidth="1"/>
    <col min="5895" max="5898" width="0" style="31" hidden="1" customWidth="1"/>
    <col min="5899" max="6145" width="9" style="31"/>
    <col min="6146" max="6146" width="11.5" style="31" customWidth="1"/>
    <col min="6147" max="6147" width="9" style="31"/>
    <col min="6148" max="6148" width="12.25" style="31" customWidth="1"/>
    <col min="6149" max="6149" width="9.75" style="31" customWidth="1"/>
    <col min="6150" max="6150" width="12.875" style="31" customWidth="1"/>
    <col min="6151" max="6154" width="0" style="31" hidden="1" customWidth="1"/>
    <col min="6155" max="6401" width="9" style="31"/>
    <col min="6402" max="6402" width="11.5" style="31" customWidth="1"/>
    <col min="6403" max="6403" width="9" style="31"/>
    <col min="6404" max="6404" width="12.25" style="31" customWidth="1"/>
    <col min="6405" max="6405" width="9.75" style="31" customWidth="1"/>
    <col min="6406" max="6406" width="12.875" style="31" customWidth="1"/>
    <col min="6407" max="6410" width="0" style="31" hidden="1" customWidth="1"/>
    <col min="6411" max="6657" width="9" style="31"/>
    <col min="6658" max="6658" width="11.5" style="31" customWidth="1"/>
    <col min="6659" max="6659" width="9" style="31"/>
    <col min="6660" max="6660" width="12.25" style="31" customWidth="1"/>
    <col min="6661" max="6661" width="9.75" style="31" customWidth="1"/>
    <col min="6662" max="6662" width="12.875" style="31" customWidth="1"/>
    <col min="6663" max="6666" width="0" style="31" hidden="1" customWidth="1"/>
    <col min="6667" max="6913" width="9" style="31"/>
    <col min="6914" max="6914" width="11.5" style="31" customWidth="1"/>
    <col min="6915" max="6915" width="9" style="31"/>
    <col min="6916" max="6916" width="12.25" style="31" customWidth="1"/>
    <col min="6917" max="6917" width="9.75" style="31" customWidth="1"/>
    <col min="6918" max="6918" width="12.875" style="31" customWidth="1"/>
    <col min="6919" max="6922" width="0" style="31" hidden="1" customWidth="1"/>
    <col min="6923" max="7169" width="9" style="31"/>
    <col min="7170" max="7170" width="11.5" style="31" customWidth="1"/>
    <col min="7171" max="7171" width="9" style="31"/>
    <col min="7172" max="7172" width="12.25" style="31" customWidth="1"/>
    <col min="7173" max="7173" width="9.75" style="31" customWidth="1"/>
    <col min="7174" max="7174" width="12.875" style="31" customWidth="1"/>
    <col min="7175" max="7178" width="0" style="31" hidden="1" customWidth="1"/>
    <col min="7179" max="7425" width="9" style="31"/>
    <col min="7426" max="7426" width="11.5" style="31" customWidth="1"/>
    <col min="7427" max="7427" width="9" style="31"/>
    <col min="7428" max="7428" width="12.25" style="31" customWidth="1"/>
    <col min="7429" max="7429" width="9.75" style="31" customWidth="1"/>
    <col min="7430" max="7430" width="12.875" style="31" customWidth="1"/>
    <col min="7431" max="7434" width="0" style="31" hidden="1" customWidth="1"/>
    <col min="7435" max="7681" width="9" style="31"/>
    <col min="7682" max="7682" width="11.5" style="31" customWidth="1"/>
    <col min="7683" max="7683" width="9" style="31"/>
    <col min="7684" max="7684" width="12.25" style="31" customWidth="1"/>
    <col min="7685" max="7685" width="9.75" style="31" customWidth="1"/>
    <col min="7686" max="7686" width="12.875" style="31" customWidth="1"/>
    <col min="7687" max="7690" width="0" style="31" hidden="1" customWidth="1"/>
    <col min="7691" max="7937" width="9" style="31"/>
    <col min="7938" max="7938" width="11.5" style="31" customWidth="1"/>
    <col min="7939" max="7939" width="9" style="31"/>
    <col min="7940" max="7940" width="12.25" style="31" customWidth="1"/>
    <col min="7941" max="7941" width="9.75" style="31" customWidth="1"/>
    <col min="7942" max="7942" width="12.875" style="31" customWidth="1"/>
    <col min="7943" max="7946" width="0" style="31" hidden="1" customWidth="1"/>
    <col min="7947" max="8193" width="9" style="31"/>
    <col min="8194" max="8194" width="11.5" style="31" customWidth="1"/>
    <col min="8195" max="8195" width="9" style="31"/>
    <col min="8196" max="8196" width="12.25" style="31" customWidth="1"/>
    <col min="8197" max="8197" width="9.75" style="31" customWidth="1"/>
    <col min="8198" max="8198" width="12.875" style="31" customWidth="1"/>
    <col min="8199" max="8202" width="0" style="31" hidden="1" customWidth="1"/>
    <col min="8203" max="8449" width="9" style="31"/>
    <col min="8450" max="8450" width="11.5" style="31" customWidth="1"/>
    <col min="8451" max="8451" width="9" style="31"/>
    <col min="8452" max="8452" width="12.25" style="31" customWidth="1"/>
    <col min="8453" max="8453" width="9.75" style="31" customWidth="1"/>
    <col min="8454" max="8454" width="12.875" style="31" customWidth="1"/>
    <col min="8455" max="8458" width="0" style="31" hidden="1" customWidth="1"/>
    <col min="8459" max="8705" width="9" style="31"/>
    <col min="8706" max="8706" width="11.5" style="31" customWidth="1"/>
    <col min="8707" max="8707" width="9" style="31"/>
    <col min="8708" max="8708" width="12.25" style="31" customWidth="1"/>
    <col min="8709" max="8709" width="9.75" style="31" customWidth="1"/>
    <col min="8710" max="8710" width="12.875" style="31" customWidth="1"/>
    <col min="8711" max="8714" width="0" style="31" hidden="1" customWidth="1"/>
    <col min="8715" max="8961" width="9" style="31"/>
    <col min="8962" max="8962" width="11.5" style="31" customWidth="1"/>
    <col min="8963" max="8963" width="9" style="31"/>
    <col min="8964" max="8964" width="12.25" style="31" customWidth="1"/>
    <col min="8965" max="8965" width="9.75" style="31" customWidth="1"/>
    <col min="8966" max="8966" width="12.875" style="31" customWidth="1"/>
    <col min="8967" max="8970" width="0" style="31" hidden="1" customWidth="1"/>
    <col min="8971" max="9217" width="9" style="31"/>
    <col min="9218" max="9218" width="11.5" style="31" customWidth="1"/>
    <col min="9219" max="9219" width="9" style="31"/>
    <col min="9220" max="9220" width="12.25" style="31" customWidth="1"/>
    <col min="9221" max="9221" width="9.75" style="31" customWidth="1"/>
    <col min="9222" max="9222" width="12.875" style="31" customWidth="1"/>
    <col min="9223" max="9226" width="0" style="31" hidden="1" customWidth="1"/>
    <col min="9227" max="9473" width="9" style="31"/>
    <col min="9474" max="9474" width="11.5" style="31" customWidth="1"/>
    <col min="9475" max="9475" width="9" style="31"/>
    <col min="9476" max="9476" width="12.25" style="31" customWidth="1"/>
    <col min="9477" max="9477" width="9.75" style="31" customWidth="1"/>
    <col min="9478" max="9478" width="12.875" style="31" customWidth="1"/>
    <col min="9479" max="9482" width="0" style="31" hidden="1" customWidth="1"/>
    <col min="9483" max="9729" width="9" style="31"/>
    <col min="9730" max="9730" width="11.5" style="31" customWidth="1"/>
    <col min="9731" max="9731" width="9" style="31"/>
    <col min="9732" max="9732" width="12.25" style="31" customWidth="1"/>
    <col min="9733" max="9733" width="9.75" style="31" customWidth="1"/>
    <col min="9734" max="9734" width="12.875" style="31" customWidth="1"/>
    <col min="9735" max="9738" width="0" style="31" hidden="1" customWidth="1"/>
    <col min="9739" max="9985" width="9" style="31"/>
    <col min="9986" max="9986" width="11.5" style="31" customWidth="1"/>
    <col min="9987" max="9987" width="9" style="31"/>
    <col min="9988" max="9988" width="12.25" style="31" customWidth="1"/>
    <col min="9989" max="9989" width="9.75" style="31" customWidth="1"/>
    <col min="9990" max="9990" width="12.875" style="31" customWidth="1"/>
    <col min="9991" max="9994" width="0" style="31" hidden="1" customWidth="1"/>
    <col min="9995" max="10241" width="9" style="31"/>
    <col min="10242" max="10242" width="11.5" style="31" customWidth="1"/>
    <col min="10243" max="10243" width="9" style="31"/>
    <col min="10244" max="10244" width="12.25" style="31" customWidth="1"/>
    <col min="10245" max="10245" width="9.75" style="31" customWidth="1"/>
    <col min="10246" max="10246" width="12.875" style="31" customWidth="1"/>
    <col min="10247" max="10250" width="0" style="31" hidden="1" customWidth="1"/>
    <col min="10251" max="10497" width="9" style="31"/>
    <col min="10498" max="10498" width="11.5" style="31" customWidth="1"/>
    <col min="10499" max="10499" width="9" style="31"/>
    <col min="10500" max="10500" width="12.25" style="31" customWidth="1"/>
    <col min="10501" max="10501" width="9.75" style="31" customWidth="1"/>
    <col min="10502" max="10502" width="12.875" style="31" customWidth="1"/>
    <col min="10503" max="10506" width="0" style="31" hidden="1" customWidth="1"/>
    <col min="10507" max="10753" width="9" style="31"/>
    <col min="10754" max="10754" width="11.5" style="31" customWidth="1"/>
    <col min="10755" max="10755" width="9" style="31"/>
    <col min="10756" max="10756" width="12.25" style="31" customWidth="1"/>
    <col min="10757" max="10757" width="9.75" style="31" customWidth="1"/>
    <col min="10758" max="10758" width="12.875" style="31" customWidth="1"/>
    <col min="10759" max="10762" width="0" style="31" hidden="1" customWidth="1"/>
    <col min="10763" max="11009" width="9" style="31"/>
    <col min="11010" max="11010" width="11.5" style="31" customWidth="1"/>
    <col min="11011" max="11011" width="9" style="31"/>
    <col min="11012" max="11012" width="12.25" style="31" customWidth="1"/>
    <col min="11013" max="11013" width="9.75" style="31" customWidth="1"/>
    <col min="11014" max="11014" width="12.875" style="31" customWidth="1"/>
    <col min="11015" max="11018" width="0" style="31" hidden="1" customWidth="1"/>
    <col min="11019" max="11265" width="9" style="31"/>
    <col min="11266" max="11266" width="11.5" style="31" customWidth="1"/>
    <col min="11267" max="11267" width="9" style="31"/>
    <col min="11268" max="11268" width="12.25" style="31" customWidth="1"/>
    <col min="11269" max="11269" width="9.75" style="31" customWidth="1"/>
    <col min="11270" max="11270" width="12.875" style="31" customWidth="1"/>
    <col min="11271" max="11274" width="0" style="31" hidden="1" customWidth="1"/>
    <col min="11275" max="11521" width="9" style="31"/>
    <col min="11522" max="11522" width="11.5" style="31" customWidth="1"/>
    <col min="11523" max="11523" width="9" style="31"/>
    <col min="11524" max="11524" width="12.25" style="31" customWidth="1"/>
    <col min="11525" max="11525" width="9.75" style="31" customWidth="1"/>
    <col min="11526" max="11526" width="12.875" style="31" customWidth="1"/>
    <col min="11527" max="11530" width="0" style="31" hidden="1" customWidth="1"/>
    <col min="11531" max="11777" width="9" style="31"/>
    <col min="11778" max="11778" width="11.5" style="31" customWidth="1"/>
    <col min="11779" max="11779" width="9" style="31"/>
    <col min="11780" max="11780" width="12.25" style="31" customWidth="1"/>
    <col min="11781" max="11781" width="9.75" style="31" customWidth="1"/>
    <col min="11782" max="11782" width="12.875" style="31" customWidth="1"/>
    <col min="11783" max="11786" width="0" style="31" hidden="1" customWidth="1"/>
    <col min="11787" max="12033" width="9" style="31"/>
    <col min="12034" max="12034" width="11.5" style="31" customWidth="1"/>
    <col min="12035" max="12035" width="9" style="31"/>
    <col min="12036" max="12036" width="12.25" style="31" customWidth="1"/>
    <col min="12037" max="12037" width="9.75" style="31" customWidth="1"/>
    <col min="12038" max="12038" width="12.875" style="31" customWidth="1"/>
    <col min="12039" max="12042" width="0" style="31" hidden="1" customWidth="1"/>
    <col min="12043" max="12289" width="9" style="31"/>
    <col min="12290" max="12290" width="11.5" style="31" customWidth="1"/>
    <col min="12291" max="12291" width="9" style="31"/>
    <col min="12292" max="12292" width="12.25" style="31" customWidth="1"/>
    <col min="12293" max="12293" width="9.75" style="31" customWidth="1"/>
    <col min="12294" max="12294" width="12.875" style="31" customWidth="1"/>
    <col min="12295" max="12298" width="0" style="31" hidden="1" customWidth="1"/>
    <col min="12299" max="12545" width="9" style="31"/>
    <col min="12546" max="12546" width="11.5" style="31" customWidth="1"/>
    <col min="12547" max="12547" width="9" style="31"/>
    <col min="12548" max="12548" width="12.25" style="31" customWidth="1"/>
    <col min="12549" max="12549" width="9.75" style="31" customWidth="1"/>
    <col min="12550" max="12550" width="12.875" style="31" customWidth="1"/>
    <col min="12551" max="12554" width="0" style="31" hidden="1" customWidth="1"/>
    <col min="12555" max="12801" width="9" style="31"/>
    <col min="12802" max="12802" width="11.5" style="31" customWidth="1"/>
    <col min="12803" max="12803" width="9" style="31"/>
    <col min="12804" max="12804" width="12.25" style="31" customWidth="1"/>
    <col min="12805" max="12805" width="9.75" style="31" customWidth="1"/>
    <col min="12806" max="12806" width="12.875" style="31" customWidth="1"/>
    <col min="12807" max="12810" width="0" style="31" hidden="1" customWidth="1"/>
    <col min="12811" max="13057" width="9" style="31"/>
    <col min="13058" max="13058" width="11.5" style="31" customWidth="1"/>
    <col min="13059" max="13059" width="9" style="31"/>
    <col min="13060" max="13060" width="12.25" style="31" customWidth="1"/>
    <col min="13061" max="13061" width="9.75" style="31" customWidth="1"/>
    <col min="13062" max="13062" width="12.875" style="31" customWidth="1"/>
    <col min="13063" max="13066" width="0" style="31" hidden="1" customWidth="1"/>
    <col min="13067" max="13313" width="9" style="31"/>
    <col min="13314" max="13314" width="11.5" style="31" customWidth="1"/>
    <col min="13315" max="13315" width="9" style="31"/>
    <col min="13316" max="13316" width="12.25" style="31" customWidth="1"/>
    <col min="13317" max="13317" width="9.75" style="31" customWidth="1"/>
    <col min="13318" max="13318" width="12.875" style="31" customWidth="1"/>
    <col min="13319" max="13322" width="0" style="31" hidden="1" customWidth="1"/>
    <col min="13323" max="13569" width="9" style="31"/>
    <col min="13570" max="13570" width="11.5" style="31" customWidth="1"/>
    <col min="13571" max="13571" width="9" style="31"/>
    <col min="13572" max="13572" width="12.25" style="31" customWidth="1"/>
    <col min="13573" max="13573" width="9.75" style="31" customWidth="1"/>
    <col min="13574" max="13574" width="12.875" style="31" customWidth="1"/>
    <col min="13575" max="13578" width="0" style="31" hidden="1" customWidth="1"/>
    <col min="13579" max="13825" width="9" style="31"/>
    <col min="13826" max="13826" width="11.5" style="31" customWidth="1"/>
    <col min="13827" max="13827" width="9" style="31"/>
    <col min="13828" max="13828" width="12.25" style="31" customWidth="1"/>
    <col min="13829" max="13829" width="9.75" style="31" customWidth="1"/>
    <col min="13830" max="13830" width="12.875" style="31" customWidth="1"/>
    <col min="13831" max="13834" width="0" style="31" hidden="1" customWidth="1"/>
    <col min="13835" max="14081" width="9" style="31"/>
    <col min="14082" max="14082" width="11.5" style="31" customWidth="1"/>
    <col min="14083" max="14083" width="9" style="31"/>
    <col min="14084" max="14084" width="12.25" style="31" customWidth="1"/>
    <col min="14085" max="14085" width="9.75" style="31" customWidth="1"/>
    <col min="14086" max="14086" width="12.875" style="31" customWidth="1"/>
    <col min="14087" max="14090" width="0" style="31" hidden="1" customWidth="1"/>
    <col min="14091" max="14337" width="9" style="31"/>
    <col min="14338" max="14338" width="11.5" style="31" customWidth="1"/>
    <col min="14339" max="14339" width="9" style="31"/>
    <col min="14340" max="14340" width="12.25" style="31" customWidth="1"/>
    <col min="14341" max="14341" width="9.75" style="31" customWidth="1"/>
    <col min="14342" max="14342" width="12.875" style="31" customWidth="1"/>
    <col min="14343" max="14346" width="0" style="31" hidden="1" customWidth="1"/>
    <col min="14347" max="14593" width="9" style="31"/>
    <col min="14594" max="14594" width="11.5" style="31" customWidth="1"/>
    <col min="14595" max="14595" width="9" style="31"/>
    <col min="14596" max="14596" width="12.25" style="31" customWidth="1"/>
    <col min="14597" max="14597" width="9.75" style="31" customWidth="1"/>
    <col min="14598" max="14598" width="12.875" style="31" customWidth="1"/>
    <col min="14599" max="14602" width="0" style="31" hidden="1" customWidth="1"/>
    <col min="14603" max="14849" width="9" style="31"/>
    <col min="14850" max="14850" width="11.5" style="31" customWidth="1"/>
    <col min="14851" max="14851" width="9" style="31"/>
    <col min="14852" max="14852" width="12.25" style="31" customWidth="1"/>
    <col min="14853" max="14853" width="9.75" style="31" customWidth="1"/>
    <col min="14854" max="14854" width="12.875" style="31" customWidth="1"/>
    <col min="14855" max="14858" width="0" style="31" hidden="1" customWidth="1"/>
    <col min="14859" max="15105" width="9" style="31"/>
    <col min="15106" max="15106" width="11.5" style="31" customWidth="1"/>
    <col min="15107" max="15107" width="9" style="31"/>
    <col min="15108" max="15108" width="12.25" style="31" customWidth="1"/>
    <col min="15109" max="15109" width="9.75" style="31" customWidth="1"/>
    <col min="15110" max="15110" width="12.875" style="31" customWidth="1"/>
    <col min="15111" max="15114" width="0" style="31" hidden="1" customWidth="1"/>
    <col min="15115" max="15361" width="9" style="31"/>
    <col min="15362" max="15362" width="11.5" style="31" customWidth="1"/>
    <col min="15363" max="15363" width="9" style="31"/>
    <col min="15364" max="15364" width="12.25" style="31" customWidth="1"/>
    <col min="15365" max="15365" width="9.75" style="31" customWidth="1"/>
    <col min="15366" max="15366" width="12.875" style="31" customWidth="1"/>
    <col min="15367" max="15370" width="0" style="31" hidden="1" customWidth="1"/>
    <col min="15371" max="15617" width="9" style="31"/>
    <col min="15618" max="15618" width="11.5" style="31" customWidth="1"/>
    <col min="15619" max="15619" width="9" style="31"/>
    <col min="15620" max="15620" width="12.25" style="31" customWidth="1"/>
    <col min="15621" max="15621" width="9.75" style="31" customWidth="1"/>
    <col min="15622" max="15622" width="12.875" style="31" customWidth="1"/>
    <col min="15623" max="15626" width="0" style="31" hidden="1" customWidth="1"/>
    <col min="15627" max="15873" width="9" style="31"/>
    <col min="15874" max="15874" width="11.5" style="31" customWidth="1"/>
    <col min="15875" max="15875" width="9" style="31"/>
    <col min="15876" max="15876" width="12.25" style="31" customWidth="1"/>
    <col min="15877" max="15877" width="9.75" style="31" customWidth="1"/>
    <col min="15878" max="15878" width="12.875" style="31" customWidth="1"/>
    <col min="15879" max="15882" width="0" style="31" hidden="1" customWidth="1"/>
    <col min="15883" max="16129" width="9" style="31"/>
    <col min="16130" max="16130" width="11.5" style="31" customWidth="1"/>
    <col min="16131" max="16131" width="9" style="31"/>
    <col min="16132" max="16132" width="12.25" style="31" customWidth="1"/>
    <col min="16133" max="16133" width="9.75" style="31" customWidth="1"/>
    <col min="16134" max="16134" width="12.875" style="31" customWidth="1"/>
    <col min="16135" max="16138" width="0" style="31" hidden="1" customWidth="1"/>
    <col min="16139" max="16384" width="9" style="31"/>
  </cols>
  <sheetData>
    <row r="1" spans="1:25" ht="14.25" thickBot="1" x14ac:dyDescent="0.2">
      <c r="A1" s="31" t="s">
        <v>50</v>
      </c>
      <c r="C1" s="31"/>
      <c r="G1" s="32" t="s">
        <v>51</v>
      </c>
      <c r="H1" s="32" t="s">
        <v>52</v>
      </c>
      <c r="I1" s="33" t="s">
        <v>53</v>
      </c>
      <c r="M1" s="246" t="s">
        <v>101</v>
      </c>
      <c r="N1" s="246"/>
      <c r="O1" s="246"/>
      <c r="P1" s="246"/>
      <c r="Q1" s="247" t="s">
        <v>100</v>
      </c>
      <c r="R1" s="247"/>
      <c r="S1" s="247"/>
      <c r="T1" s="247"/>
      <c r="U1" s="248" t="s">
        <v>102</v>
      </c>
      <c r="V1" s="248"/>
      <c r="W1" s="248"/>
      <c r="X1" s="248"/>
    </row>
    <row r="2" spans="1:25" x14ac:dyDescent="0.15">
      <c r="A2" s="31" t="s">
        <v>54</v>
      </c>
      <c r="B2" s="34" t="s">
        <v>55</v>
      </c>
      <c r="C2" s="34" t="s">
        <v>56</v>
      </c>
      <c r="D2" s="34" t="s">
        <v>57</v>
      </c>
      <c r="E2" s="34" t="s">
        <v>58</v>
      </c>
      <c r="G2" s="35">
        <v>0</v>
      </c>
      <c r="H2" s="35">
        <v>330000</v>
      </c>
      <c r="I2" s="36">
        <v>380000</v>
      </c>
      <c r="K2" s="117"/>
      <c r="L2" s="118" t="s">
        <v>104</v>
      </c>
      <c r="M2" s="119" t="s">
        <v>105</v>
      </c>
      <c r="N2" s="119" t="s">
        <v>106</v>
      </c>
      <c r="O2" s="120" t="s">
        <v>107</v>
      </c>
      <c r="P2" s="119" t="s">
        <v>108</v>
      </c>
      <c r="Q2" s="119" t="s">
        <v>105</v>
      </c>
      <c r="R2" s="119" t="s">
        <v>106</v>
      </c>
      <c r="S2" s="120" t="s">
        <v>107</v>
      </c>
      <c r="T2" s="119" t="s">
        <v>108</v>
      </c>
      <c r="U2" s="119" t="s">
        <v>105</v>
      </c>
      <c r="V2" s="119" t="s">
        <v>106</v>
      </c>
      <c r="W2" s="120" t="s">
        <v>107</v>
      </c>
      <c r="X2" s="179" t="s">
        <v>108</v>
      </c>
      <c r="Y2" s="180"/>
    </row>
    <row r="3" spans="1:25" x14ac:dyDescent="0.15">
      <c r="B3" s="37">
        <v>0</v>
      </c>
      <c r="C3" s="37">
        <v>0</v>
      </c>
      <c r="D3" s="37">
        <v>0</v>
      </c>
      <c r="E3" s="32">
        <v>0</v>
      </c>
      <c r="G3" s="35">
        <v>50000</v>
      </c>
      <c r="H3" s="35">
        <v>330000</v>
      </c>
      <c r="I3" s="36">
        <v>330000</v>
      </c>
      <c r="K3" s="181" t="s">
        <v>103</v>
      </c>
      <c r="L3" s="125">
        <v>2021</v>
      </c>
      <c r="M3" s="126">
        <v>23900</v>
      </c>
      <c r="N3" s="126">
        <v>31600</v>
      </c>
      <c r="O3" s="127">
        <v>8.4000000000000005E-2</v>
      </c>
      <c r="P3" s="126">
        <v>650000</v>
      </c>
      <c r="Q3" s="126">
        <v>6200</v>
      </c>
      <c r="R3" s="126">
        <v>8900</v>
      </c>
      <c r="S3" s="127">
        <v>2.1999999999999999E-2</v>
      </c>
      <c r="T3" s="126">
        <v>200000</v>
      </c>
      <c r="U3" s="126">
        <v>6200</v>
      </c>
      <c r="V3" s="126">
        <v>12100</v>
      </c>
      <c r="W3" s="127">
        <v>2.7E-2</v>
      </c>
      <c r="X3" s="126">
        <v>170000</v>
      </c>
      <c r="Y3" s="182">
        <v>4</v>
      </c>
    </row>
    <row r="4" spans="1:25" ht="15" customHeight="1" x14ac:dyDescent="0.15">
      <c r="B4" s="32">
        <v>551000</v>
      </c>
      <c r="C4" s="38">
        <v>1</v>
      </c>
      <c r="D4" s="32">
        <v>550000</v>
      </c>
      <c r="E4" s="32">
        <v>0</v>
      </c>
      <c r="G4" s="35">
        <v>100000</v>
      </c>
      <c r="H4" s="35">
        <v>280000</v>
      </c>
      <c r="I4" s="36">
        <v>280000</v>
      </c>
      <c r="K4" s="181" t="s">
        <v>122</v>
      </c>
      <c r="L4" s="125">
        <v>2022</v>
      </c>
      <c r="M4" s="126">
        <v>23900</v>
      </c>
      <c r="N4" s="126">
        <v>31600</v>
      </c>
      <c r="O4" s="127">
        <v>8.4000000000000005E-2</v>
      </c>
      <c r="P4" s="126">
        <v>650000</v>
      </c>
      <c r="Q4" s="126">
        <v>6200</v>
      </c>
      <c r="R4" s="126">
        <v>8900</v>
      </c>
      <c r="S4" s="127">
        <v>2.1999999999999999E-2</v>
      </c>
      <c r="T4" s="126">
        <v>220000</v>
      </c>
      <c r="U4" s="126">
        <v>6200</v>
      </c>
      <c r="V4" s="126">
        <v>12100</v>
      </c>
      <c r="W4" s="127">
        <v>2.7E-2</v>
      </c>
      <c r="X4" s="126">
        <v>170000</v>
      </c>
      <c r="Y4" s="182">
        <v>5</v>
      </c>
    </row>
    <row r="5" spans="1:25" ht="15" customHeight="1" x14ac:dyDescent="0.15">
      <c r="B5" s="32">
        <v>1619000</v>
      </c>
      <c r="C5" s="38">
        <v>0</v>
      </c>
      <c r="D5" s="32">
        <v>0</v>
      </c>
      <c r="E5" s="32">
        <v>1069000</v>
      </c>
      <c r="G5" s="35">
        <v>150000</v>
      </c>
      <c r="H5" s="35">
        <v>230000</v>
      </c>
      <c r="I5" s="36">
        <v>230000</v>
      </c>
      <c r="K5" s="181" t="s">
        <v>123</v>
      </c>
      <c r="L5" s="125">
        <v>2023</v>
      </c>
      <c r="M5" s="126">
        <v>23900</v>
      </c>
      <c r="N5" s="126">
        <v>31600</v>
      </c>
      <c r="O5" s="127">
        <v>8.4000000000000005E-2</v>
      </c>
      <c r="P5" s="126">
        <v>650000</v>
      </c>
      <c r="Q5" s="126">
        <v>6200</v>
      </c>
      <c r="R5" s="126">
        <v>8900</v>
      </c>
      <c r="S5" s="127">
        <v>2.1999999999999999E-2</v>
      </c>
      <c r="T5" s="126">
        <v>240000</v>
      </c>
      <c r="U5" s="126">
        <v>6200</v>
      </c>
      <c r="V5" s="126">
        <v>12100</v>
      </c>
      <c r="W5" s="127">
        <v>2.7E-2</v>
      </c>
      <c r="X5" s="126">
        <v>170000</v>
      </c>
      <c r="Y5" s="182">
        <v>6</v>
      </c>
    </row>
    <row r="6" spans="1:25" ht="15" customHeight="1" x14ac:dyDescent="0.15">
      <c r="B6" s="32">
        <v>1620000</v>
      </c>
      <c r="C6" s="38">
        <v>0</v>
      </c>
      <c r="D6" s="32">
        <v>0</v>
      </c>
      <c r="E6" s="32">
        <v>1070000</v>
      </c>
      <c r="G6" s="35">
        <v>200000</v>
      </c>
      <c r="H6" s="35">
        <v>180000</v>
      </c>
      <c r="I6" s="36">
        <v>180000</v>
      </c>
      <c r="K6" s="181" t="s">
        <v>124</v>
      </c>
      <c r="L6" s="125">
        <v>2024</v>
      </c>
      <c r="M6" s="126">
        <v>23900</v>
      </c>
      <c r="N6" s="126">
        <v>31600</v>
      </c>
      <c r="O6" s="127">
        <v>8.4000000000000005E-2</v>
      </c>
      <c r="P6" s="126">
        <v>660000</v>
      </c>
      <c r="Q6" s="126">
        <v>6200</v>
      </c>
      <c r="R6" s="126">
        <v>8900</v>
      </c>
      <c r="S6" s="127">
        <v>2.1999999999999999E-2</v>
      </c>
      <c r="T6" s="126">
        <v>260000</v>
      </c>
      <c r="U6" s="126">
        <v>6200</v>
      </c>
      <c r="V6" s="126">
        <v>12100</v>
      </c>
      <c r="W6" s="127">
        <v>2.7E-2</v>
      </c>
      <c r="X6" s="126">
        <v>170000</v>
      </c>
      <c r="Y6" s="182">
        <v>7</v>
      </c>
    </row>
    <row r="7" spans="1:25" ht="15" customHeight="1" x14ac:dyDescent="0.15">
      <c r="B7" s="32">
        <v>1622000</v>
      </c>
      <c r="C7" s="38">
        <v>0</v>
      </c>
      <c r="D7" s="32">
        <v>0</v>
      </c>
      <c r="E7" s="32">
        <v>1072000</v>
      </c>
      <c r="G7" s="35">
        <v>250000</v>
      </c>
      <c r="H7" s="35">
        <v>130000</v>
      </c>
      <c r="I7" s="36">
        <v>130000</v>
      </c>
      <c r="K7" s="181" t="s">
        <v>125</v>
      </c>
      <c r="L7" s="125">
        <v>2025</v>
      </c>
      <c r="M7" s="126">
        <v>23900</v>
      </c>
      <c r="N7" s="126">
        <v>31600</v>
      </c>
      <c r="O7" s="127">
        <v>8.4000000000000005E-2</v>
      </c>
      <c r="P7" s="126">
        <v>660000</v>
      </c>
      <c r="Q7" s="126">
        <v>6200</v>
      </c>
      <c r="R7" s="126">
        <v>8900</v>
      </c>
      <c r="S7" s="127">
        <v>2.1999999999999999E-2</v>
      </c>
      <c r="T7" s="126">
        <v>260000</v>
      </c>
      <c r="U7" s="126">
        <v>6200</v>
      </c>
      <c r="V7" s="126">
        <v>12100</v>
      </c>
      <c r="W7" s="127">
        <v>2.7E-2</v>
      </c>
      <c r="X7" s="126">
        <v>170000</v>
      </c>
      <c r="Y7" s="182">
        <v>8</v>
      </c>
    </row>
    <row r="8" spans="1:25" ht="15" customHeight="1" x14ac:dyDescent="0.15">
      <c r="B8" s="32">
        <v>1624000</v>
      </c>
      <c r="C8" s="38">
        <v>0</v>
      </c>
      <c r="D8" s="32">
        <v>0</v>
      </c>
      <c r="E8" s="32">
        <v>1074000</v>
      </c>
      <c r="G8" s="35">
        <v>300000</v>
      </c>
      <c r="H8" s="35">
        <v>80000</v>
      </c>
      <c r="I8" s="36">
        <v>80000</v>
      </c>
      <c r="K8" s="181" t="s">
        <v>126</v>
      </c>
      <c r="L8" s="125">
        <v>2026</v>
      </c>
      <c r="M8" s="126">
        <v>23900</v>
      </c>
      <c r="N8" s="126">
        <v>31600</v>
      </c>
      <c r="O8" s="127">
        <v>8.4000000000000005E-2</v>
      </c>
      <c r="P8" s="126">
        <v>660000</v>
      </c>
      <c r="Q8" s="126">
        <v>6200</v>
      </c>
      <c r="R8" s="126">
        <v>8900</v>
      </c>
      <c r="S8" s="127">
        <v>2.1999999999999999E-2</v>
      </c>
      <c r="T8" s="126">
        <v>260000</v>
      </c>
      <c r="U8" s="126">
        <v>6200</v>
      </c>
      <c r="V8" s="126">
        <v>12100</v>
      </c>
      <c r="W8" s="127">
        <v>2.7E-2</v>
      </c>
      <c r="X8" s="126">
        <v>170000</v>
      </c>
      <c r="Y8" s="182">
        <v>9</v>
      </c>
    </row>
    <row r="9" spans="1:25" ht="15" customHeight="1" x14ac:dyDescent="0.15">
      <c r="B9" s="32">
        <v>1628000</v>
      </c>
      <c r="C9" s="38">
        <v>0</v>
      </c>
      <c r="D9" s="39">
        <v>0</v>
      </c>
      <c r="E9" s="32">
        <v>0</v>
      </c>
      <c r="G9" s="35">
        <v>350000</v>
      </c>
      <c r="H9" s="35">
        <v>30000</v>
      </c>
      <c r="I9" s="36">
        <v>30000</v>
      </c>
      <c r="K9" s="181" t="s">
        <v>127</v>
      </c>
      <c r="L9" s="125">
        <v>2027</v>
      </c>
      <c r="M9" s="126">
        <v>23900</v>
      </c>
      <c r="N9" s="126">
        <v>31600</v>
      </c>
      <c r="O9" s="127">
        <v>8.4000000000000005E-2</v>
      </c>
      <c r="P9" s="126">
        <v>660000</v>
      </c>
      <c r="Q9" s="126">
        <v>6200</v>
      </c>
      <c r="R9" s="126">
        <v>8900</v>
      </c>
      <c r="S9" s="127">
        <v>2.1999999999999999E-2</v>
      </c>
      <c r="T9" s="126">
        <v>260000</v>
      </c>
      <c r="U9" s="126">
        <v>6200</v>
      </c>
      <c r="V9" s="126">
        <v>12100</v>
      </c>
      <c r="W9" s="127">
        <v>2.7E-2</v>
      </c>
      <c r="X9" s="126">
        <v>170000</v>
      </c>
      <c r="Y9" s="182">
        <v>10</v>
      </c>
    </row>
    <row r="10" spans="1:25" ht="15" customHeight="1" x14ac:dyDescent="0.15">
      <c r="B10" s="32">
        <v>6600000</v>
      </c>
      <c r="C10" s="40">
        <v>0.9</v>
      </c>
      <c r="D10" s="32">
        <v>1100000</v>
      </c>
      <c r="E10" s="32">
        <v>0</v>
      </c>
      <c r="G10" s="35">
        <v>380000</v>
      </c>
      <c r="H10" s="35">
        <v>0</v>
      </c>
      <c r="I10" s="36">
        <v>0</v>
      </c>
      <c r="K10" s="181" t="s">
        <v>155</v>
      </c>
      <c r="L10" s="125">
        <v>2028</v>
      </c>
      <c r="M10" s="126">
        <v>23900</v>
      </c>
      <c r="N10" s="126">
        <v>31600</v>
      </c>
      <c r="O10" s="127">
        <v>8.4000000000000005E-2</v>
      </c>
      <c r="P10" s="126">
        <v>660000</v>
      </c>
      <c r="Q10" s="126">
        <v>6200</v>
      </c>
      <c r="R10" s="126">
        <v>8900</v>
      </c>
      <c r="S10" s="127">
        <v>2.1999999999999999E-2</v>
      </c>
      <c r="T10" s="126">
        <v>260000</v>
      </c>
      <c r="U10" s="126">
        <v>6200</v>
      </c>
      <c r="V10" s="126">
        <v>12100</v>
      </c>
      <c r="W10" s="127">
        <v>2.7E-2</v>
      </c>
      <c r="X10" s="126">
        <v>170000</v>
      </c>
      <c r="Y10" s="182">
        <v>11</v>
      </c>
    </row>
    <row r="11" spans="1:25" ht="15" customHeight="1" thickBot="1" x14ac:dyDescent="0.2">
      <c r="B11" s="41">
        <v>8500000</v>
      </c>
      <c r="C11" s="42">
        <v>1</v>
      </c>
      <c r="D11" s="41">
        <v>1950000</v>
      </c>
      <c r="E11" s="41">
        <v>0</v>
      </c>
      <c r="F11" s="43"/>
      <c r="G11" s="35">
        <v>380001</v>
      </c>
      <c r="H11" s="35">
        <v>330000</v>
      </c>
      <c r="I11" s="36">
        <v>380000</v>
      </c>
      <c r="K11" s="183" t="s">
        <v>156</v>
      </c>
      <c r="L11" s="184">
        <v>2029</v>
      </c>
      <c r="M11" s="185">
        <v>23900</v>
      </c>
      <c r="N11" s="185">
        <v>31600</v>
      </c>
      <c r="O11" s="186">
        <v>8.4000000000000005E-2</v>
      </c>
      <c r="P11" s="185">
        <v>660000</v>
      </c>
      <c r="Q11" s="185">
        <v>6200</v>
      </c>
      <c r="R11" s="185">
        <v>8900</v>
      </c>
      <c r="S11" s="186">
        <v>2.1999999999999999E-2</v>
      </c>
      <c r="T11" s="185">
        <v>260000</v>
      </c>
      <c r="U11" s="185">
        <v>6200</v>
      </c>
      <c r="V11" s="185">
        <v>12100</v>
      </c>
      <c r="W11" s="186">
        <v>2.7E-2</v>
      </c>
      <c r="X11" s="185">
        <v>170000</v>
      </c>
      <c r="Y11" s="187">
        <v>12</v>
      </c>
    </row>
    <row r="12" spans="1:25" ht="15" customHeight="1" x14ac:dyDescent="0.15">
      <c r="B12" s="44">
        <v>0</v>
      </c>
      <c r="C12" s="45">
        <v>0</v>
      </c>
      <c r="D12" s="46">
        <v>0</v>
      </c>
      <c r="E12" s="47"/>
      <c r="F12" s="47"/>
      <c r="G12" s="35">
        <v>400000</v>
      </c>
      <c r="H12" s="35">
        <v>330000</v>
      </c>
      <c r="I12" s="36">
        <v>360000</v>
      </c>
      <c r="K12" s="121"/>
      <c r="L12" s="107"/>
      <c r="M12" s="122"/>
      <c r="N12" s="122"/>
      <c r="O12" s="122"/>
      <c r="P12" s="43"/>
      <c r="Q12" s="43"/>
      <c r="R12" s="43"/>
      <c r="S12" s="122"/>
      <c r="T12" s="43"/>
      <c r="U12" s="43"/>
      <c r="V12" s="43"/>
      <c r="W12" s="122"/>
      <c r="X12" s="43"/>
    </row>
    <row r="13" spans="1:25" x14ac:dyDescent="0.15">
      <c r="B13" s="32">
        <v>1628000</v>
      </c>
      <c r="C13" s="40">
        <v>0.6</v>
      </c>
      <c r="D13" s="48">
        <v>-100000</v>
      </c>
      <c r="E13" s="47"/>
      <c r="F13" s="47"/>
      <c r="G13" s="49">
        <v>450000</v>
      </c>
      <c r="H13" s="35">
        <v>310000</v>
      </c>
      <c r="I13" s="36">
        <v>310000</v>
      </c>
      <c r="K13" s="121"/>
      <c r="L13" s="107"/>
      <c r="M13" s="43"/>
      <c r="N13" s="43"/>
      <c r="O13" s="122"/>
      <c r="P13" s="43"/>
      <c r="Q13" s="43"/>
      <c r="R13" s="43"/>
      <c r="S13" s="122"/>
      <c r="T13" s="43"/>
      <c r="U13" s="43"/>
      <c r="V13" s="43"/>
      <c r="W13" s="122"/>
      <c r="X13" s="43"/>
    </row>
    <row r="14" spans="1:25" x14ac:dyDescent="0.15">
      <c r="B14" s="32">
        <v>1800000</v>
      </c>
      <c r="C14" s="40">
        <v>0.7</v>
      </c>
      <c r="D14" s="32">
        <v>80000</v>
      </c>
      <c r="E14" s="47"/>
      <c r="F14" s="47"/>
      <c r="G14" s="49">
        <v>500000</v>
      </c>
      <c r="H14" s="35">
        <v>260000</v>
      </c>
      <c r="I14" s="36">
        <v>260000</v>
      </c>
      <c r="M14" s="104"/>
      <c r="N14" s="104"/>
      <c r="O14" s="108"/>
    </row>
    <row r="15" spans="1:25" x14ac:dyDescent="0.15">
      <c r="B15" s="32">
        <v>3600000</v>
      </c>
      <c r="C15" s="40">
        <v>0.8</v>
      </c>
      <c r="D15" s="32">
        <v>440000</v>
      </c>
      <c r="E15" s="47"/>
      <c r="F15" s="47"/>
      <c r="G15" s="49">
        <v>550000</v>
      </c>
      <c r="H15" s="35">
        <v>210000</v>
      </c>
      <c r="I15" s="36">
        <v>210000</v>
      </c>
    </row>
    <row r="16" spans="1:25" x14ac:dyDescent="0.15">
      <c r="B16" s="32">
        <v>6600000</v>
      </c>
      <c r="C16" s="38">
        <v>0</v>
      </c>
      <c r="D16" s="32">
        <v>0</v>
      </c>
      <c r="E16" s="47"/>
      <c r="F16" s="47"/>
      <c r="G16" s="49">
        <v>600000</v>
      </c>
      <c r="H16" s="35">
        <v>160000</v>
      </c>
      <c r="I16" s="36">
        <v>160000</v>
      </c>
    </row>
    <row r="17" spans="1:9" x14ac:dyDescent="0.15">
      <c r="B17" s="47"/>
      <c r="C17" s="47"/>
      <c r="D17" s="47"/>
      <c r="E17" s="43"/>
      <c r="F17" s="50"/>
      <c r="G17" s="49">
        <v>650000</v>
      </c>
      <c r="H17" s="35">
        <v>110000</v>
      </c>
      <c r="I17" s="36">
        <v>110000</v>
      </c>
    </row>
    <row r="18" spans="1:9" x14ac:dyDescent="0.15">
      <c r="A18" s="31" t="s">
        <v>59</v>
      </c>
      <c r="B18" s="47"/>
      <c r="C18" s="47"/>
      <c r="D18" s="47"/>
      <c r="G18" s="49">
        <v>700000</v>
      </c>
      <c r="H18" s="35">
        <v>60000</v>
      </c>
      <c r="I18" s="36">
        <v>60000</v>
      </c>
    </row>
    <row r="19" spans="1:9" x14ac:dyDescent="0.15">
      <c r="A19" s="31" t="s">
        <v>60</v>
      </c>
      <c r="B19" s="34" t="s">
        <v>61</v>
      </c>
      <c r="C19" s="51" t="s">
        <v>56</v>
      </c>
      <c r="D19" s="34" t="s">
        <v>57</v>
      </c>
      <c r="G19" s="35">
        <v>750000</v>
      </c>
      <c r="H19" s="35">
        <v>30000</v>
      </c>
      <c r="I19" s="36">
        <v>30000</v>
      </c>
    </row>
    <row r="20" spans="1:9" x14ac:dyDescent="0.15">
      <c r="A20" s="31" t="s">
        <v>54</v>
      </c>
      <c r="B20" s="32">
        <v>0</v>
      </c>
      <c r="C20" s="32">
        <v>0</v>
      </c>
      <c r="D20" s="32">
        <v>0</v>
      </c>
      <c r="G20" s="44">
        <v>760000</v>
      </c>
      <c r="H20" s="44">
        <v>0</v>
      </c>
      <c r="I20" s="52">
        <v>0</v>
      </c>
    </row>
    <row r="21" spans="1:9" x14ac:dyDescent="0.15">
      <c r="B21" s="32">
        <v>600000</v>
      </c>
      <c r="C21" s="32">
        <v>1</v>
      </c>
      <c r="D21" s="32">
        <v>600000</v>
      </c>
    </row>
    <row r="22" spans="1:9" x14ac:dyDescent="0.15">
      <c r="B22" s="32">
        <v>1300000</v>
      </c>
      <c r="C22" s="53">
        <v>0.75</v>
      </c>
      <c r="D22" s="32">
        <v>275000</v>
      </c>
    </row>
    <row r="23" spans="1:9" x14ac:dyDescent="0.15">
      <c r="B23" s="32">
        <v>4100000</v>
      </c>
      <c r="C23" s="53">
        <v>0.85</v>
      </c>
      <c r="D23" s="32">
        <v>685000</v>
      </c>
    </row>
    <row r="24" spans="1:9" x14ac:dyDescent="0.15">
      <c r="B24" s="32">
        <v>7700000</v>
      </c>
      <c r="C24" s="53">
        <v>0.95</v>
      </c>
      <c r="D24" s="32">
        <v>1455000</v>
      </c>
    </row>
    <row r="25" spans="1:9" x14ac:dyDescent="0.15">
      <c r="B25" s="32">
        <v>10000000</v>
      </c>
      <c r="C25" s="32">
        <v>1</v>
      </c>
      <c r="D25" s="32">
        <v>1955000</v>
      </c>
    </row>
    <row r="27" spans="1:9" x14ac:dyDescent="0.15">
      <c r="A27" s="31" t="s">
        <v>62</v>
      </c>
      <c r="B27" s="32">
        <v>0</v>
      </c>
      <c r="C27" s="32">
        <v>0</v>
      </c>
      <c r="D27" s="32">
        <v>0</v>
      </c>
    </row>
    <row r="28" spans="1:9" x14ac:dyDescent="0.15">
      <c r="A28" s="31" t="s">
        <v>54</v>
      </c>
      <c r="B28" s="32">
        <v>1100000</v>
      </c>
      <c r="C28" s="32">
        <v>1</v>
      </c>
      <c r="D28" s="32">
        <v>1100000</v>
      </c>
    </row>
    <row r="29" spans="1:9" x14ac:dyDescent="0.15">
      <c r="B29" s="32">
        <v>3300000</v>
      </c>
      <c r="C29" s="53">
        <v>0.75</v>
      </c>
      <c r="D29" s="32">
        <v>275000</v>
      </c>
    </row>
    <row r="30" spans="1:9" x14ac:dyDescent="0.15">
      <c r="B30" s="32">
        <v>4100000</v>
      </c>
      <c r="C30" s="53">
        <v>0.85</v>
      </c>
      <c r="D30" s="32">
        <v>685000</v>
      </c>
    </row>
    <row r="31" spans="1:9" x14ac:dyDescent="0.15">
      <c r="B31" s="32">
        <v>7700000</v>
      </c>
      <c r="C31" s="53">
        <v>0.95</v>
      </c>
      <c r="D31" s="32">
        <v>1455000</v>
      </c>
    </row>
    <row r="32" spans="1:9" x14ac:dyDescent="0.15">
      <c r="B32" s="32">
        <v>10000000</v>
      </c>
      <c r="C32" s="32">
        <v>1</v>
      </c>
      <c r="D32" s="32">
        <v>1955000</v>
      </c>
    </row>
    <row r="33" spans="1:10" x14ac:dyDescent="0.15">
      <c r="A33" s="47"/>
      <c r="B33" s="47"/>
      <c r="C33" s="47"/>
      <c r="D33" s="47"/>
    </row>
    <row r="34" spans="1:10" hidden="1" x14ac:dyDescent="0.15">
      <c r="A34" s="47"/>
      <c r="B34" s="47"/>
      <c r="C34" s="47"/>
      <c r="D34" s="47"/>
    </row>
    <row r="35" spans="1:10" hidden="1" x14ac:dyDescent="0.15">
      <c r="A35" s="47" t="s">
        <v>63</v>
      </c>
      <c r="B35" s="47"/>
      <c r="C35" s="47"/>
      <c r="D35" s="47"/>
      <c r="E35" s="47"/>
      <c r="G35" s="31" t="s">
        <v>64</v>
      </c>
    </row>
    <row r="36" spans="1:10" hidden="1" x14ac:dyDescent="0.15">
      <c r="A36" s="47"/>
      <c r="B36" s="54" t="s">
        <v>65</v>
      </c>
      <c r="C36" s="54" t="s">
        <v>66</v>
      </c>
      <c r="D36" s="54" t="s">
        <v>67</v>
      </c>
      <c r="E36" s="54" t="s">
        <v>68</v>
      </c>
      <c r="G36" s="54" t="s">
        <v>65</v>
      </c>
      <c r="H36" s="54" t="s">
        <v>66</v>
      </c>
      <c r="I36" s="54" t="s">
        <v>67</v>
      </c>
      <c r="J36" s="54" t="s">
        <v>68</v>
      </c>
    </row>
    <row r="37" spans="1:10" hidden="1" x14ac:dyDescent="0.15">
      <c r="B37" s="55">
        <v>0</v>
      </c>
      <c r="C37" s="32">
        <v>1</v>
      </c>
      <c r="D37" s="55">
        <v>1</v>
      </c>
      <c r="E37" s="32">
        <v>0</v>
      </c>
      <c r="G37" s="55">
        <v>0</v>
      </c>
      <c r="H37" s="32">
        <v>1</v>
      </c>
      <c r="I37" s="55">
        <v>1</v>
      </c>
      <c r="J37" s="32">
        <v>0</v>
      </c>
    </row>
    <row r="38" spans="1:10" hidden="1" x14ac:dyDescent="0.15">
      <c r="B38" s="32">
        <v>15000</v>
      </c>
      <c r="C38" s="32">
        <v>2</v>
      </c>
      <c r="D38" s="55">
        <v>1</v>
      </c>
      <c r="E38" s="32">
        <v>7500</v>
      </c>
      <c r="G38" s="32">
        <v>25000</v>
      </c>
      <c r="H38" s="32">
        <v>2</v>
      </c>
      <c r="I38" s="55">
        <v>1</v>
      </c>
      <c r="J38" s="32">
        <v>12500</v>
      </c>
    </row>
    <row r="39" spans="1:10" hidden="1" x14ac:dyDescent="0.15">
      <c r="B39" s="32">
        <v>40000</v>
      </c>
      <c r="C39" s="32">
        <v>4</v>
      </c>
      <c r="D39" s="55">
        <v>1</v>
      </c>
      <c r="E39" s="32">
        <v>17500</v>
      </c>
      <c r="G39" s="32">
        <v>50000</v>
      </c>
      <c r="H39" s="32">
        <v>4</v>
      </c>
      <c r="I39" s="55">
        <v>1</v>
      </c>
      <c r="J39" s="32">
        <v>25000</v>
      </c>
    </row>
    <row r="40" spans="1:10" hidden="1" x14ac:dyDescent="0.15">
      <c r="B40" s="32">
        <v>70000</v>
      </c>
      <c r="C40" s="32">
        <v>1</v>
      </c>
      <c r="D40" s="55">
        <v>0</v>
      </c>
      <c r="E40" s="32">
        <v>35000</v>
      </c>
      <c r="G40" s="32">
        <v>100000</v>
      </c>
      <c r="H40" s="32">
        <v>1</v>
      </c>
      <c r="I40" s="55">
        <v>0</v>
      </c>
      <c r="J40" s="32">
        <v>50000</v>
      </c>
    </row>
    <row r="41" spans="1:10" hidden="1" x14ac:dyDescent="0.15">
      <c r="D41" s="47"/>
      <c r="I41" s="47"/>
    </row>
    <row r="42" spans="1:10" hidden="1" x14ac:dyDescent="0.15">
      <c r="A42" s="31" t="s">
        <v>69</v>
      </c>
      <c r="D42" s="47"/>
      <c r="G42" s="31" t="s">
        <v>70</v>
      </c>
      <c r="H42" s="56"/>
      <c r="I42" s="47"/>
    </row>
    <row r="43" spans="1:10" hidden="1" x14ac:dyDescent="0.15">
      <c r="B43" s="34" t="s">
        <v>65</v>
      </c>
      <c r="C43" s="51" t="s">
        <v>66</v>
      </c>
      <c r="D43" s="54" t="s">
        <v>67</v>
      </c>
      <c r="E43" s="34" t="s">
        <v>68</v>
      </c>
      <c r="G43" s="34" t="s">
        <v>65</v>
      </c>
      <c r="H43" s="51" t="s">
        <v>66</v>
      </c>
      <c r="I43" s="54" t="s">
        <v>67</v>
      </c>
      <c r="J43" s="34" t="s">
        <v>68</v>
      </c>
    </row>
    <row r="44" spans="1:10" hidden="1" x14ac:dyDescent="0.15">
      <c r="A44" s="57" t="s">
        <v>71</v>
      </c>
      <c r="B44" s="32">
        <v>0</v>
      </c>
      <c r="C44" s="32">
        <v>1</v>
      </c>
      <c r="D44" s="55">
        <v>1</v>
      </c>
      <c r="E44" s="32">
        <v>0</v>
      </c>
      <c r="F44" s="57" t="s">
        <v>71</v>
      </c>
      <c r="G44" s="32">
        <v>0</v>
      </c>
      <c r="H44" s="32">
        <v>1</v>
      </c>
      <c r="I44" s="55">
        <v>1</v>
      </c>
      <c r="J44" s="32">
        <v>0</v>
      </c>
    </row>
    <row r="45" spans="1:10" hidden="1" x14ac:dyDescent="0.15">
      <c r="B45" s="32">
        <v>5000</v>
      </c>
      <c r="C45" s="32">
        <v>2</v>
      </c>
      <c r="D45" s="55">
        <v>1</v>
      </c>
      <c r="E45" s="32">
        <v>2500</v>
      </c>
      <c r="G45" s="32">
        <v>10000</v>
      </c>
      <c r="H45" s="32">
        <v>2</v>
      </c>
      <c r="I45" s="55">
        <v>1</v>
      </c>
      <c r="J45" s="32">
        <v>5000</v>
      </c>
    </row>
    <row r="46" spans="1:10" hidden="1" x14ac:dyDescent="0.15">
      <c r="B46" s="32">
        <v>15000</v>
      </c>
      <c r="C46" s="32">
        <v>1</v>
      </c>
      <c r="D46" s="55">
        <v>0</v>
      </c>
      <c r="E46" s="32">
        <v>10000</v>
      </c>
      <c r="G46" s="32">
        <v>20000</v>
      </c>
      <c r="H46" s="32">
        <v>1</v>
      </c>
      <c r="I46" s="55">
        <v>0</v>
      </c>
      <c r="J46" s="32">
        <v>15000</v>
      </c>
    </row>
    <row r="47" spans="1:10" hidden="1" x14ac:dyDescent="0.15">
      <c r="A47" s="57" t="s">
        <v>72</v>
      </c>
      <c r="B47" s="32">
        <v>0</v>
      </c>
      <c r="C47" s="32">
        <v>1</v>
      </c>
      <c r="D47" s="55">
        <v>1</v>
      </c>
      <c r="E47" s="32">
        <v>0</v>
      </c>
      <c r="F47" s="57" t="s">
        <v>72</v>
      </c>
      <c r="G47" s="32">
        <v>0</v>
      </c>
      <c r="H47" s="32">
        <v>1</v>
      </c>
      <c r="I47" s="55">
        <v>1</v>
      </c>
      <c r="J47" s="32">
        <v>0</v>
      </c>
    </row>
    <row r="48" spans="1:10" hidden="1" x14ac:dyDescent="0.15">
      <c r="B48" s="32">
        <v>1000</v>
      </c>
      <c r="C48" s="32">
        <v>2</v>
      </c>
      <c r="D48" s="55">
        <v>1</v>
      </c>
      <c r="E48" s="32">
        <v>500</v>
      </c>
      <c r="G48" s="32">
        <v>2000</v>
      </c>
      <c r="H48" s="32">
        <v>2</v>
      </c>
      <c r="I48" s="55">
        <v>1</v>
      </c>
      <c r="J48" s="32">
        <v>1000</v>
      </c>
    </row>
    <row r="49" spans="1:13" hidden="1" x14ac:dyDescent="0.15">
      <c r="B49" s="32">
        <v>3000</v>
      </c>
      <c r="C49" s="32">
        <v>1</v>
      </c>
      <c r="D49" s="55">
        <v>0</v>
      </c>
      <c r="E49" s="32">
        <v>2000</v>
      </c>
      <c r="G49" s="32">
        <v>4000</v>
      </c>
      <c r="H49" s="32">
        <v>1</v>
      </c>
      <c r="I49" s="55">
        <v>0</v>
      </c>
      <c r="J49" s="32">
        <v>3000</v>
      </c>
    </row>
    <row r="50" spans="1:13" hidden="1" x14ac:dyDescent="0.15"/>
    <row r="51" spans="1:13" hidden="1" x14ac:dyDescent="0.15">
      <c r="A51" s="47" t="s">
        <v>73</v>
      </c>
      <c r="B51" s="47"/>
      <c r="C51" s="47"/>
      <c r="D51" s="47"/>
      <c r="E51" s="47"/>
    </row>
    <row r="52" spans="1:13" hidden="1" x14ac:dyDescent="0.15">
      <c r="A52" s="47"/>
      <c r="B52" s="54" t="s">
        <v>74</v>
      </c>
      <c r="C52" s="54" t="s">
        <v>75</v>
      </c>
      <c r="D52" s="54" t="s">
        <v>67</v>
      </c>
      <c r="E52" s="58"/>
    </row>
    <row r="53" spans="1:13" ht="14.25" hidden="1" x14ac:dyDescent="0.15">
      <c r="B53" s="55">
        <v>0</v>
      </c>
      <c r="C53" s="32">
        <v>0</v>
      </c>
      <c r="D53" s="55">
        <v>1</v>
      </c>
      <c r="E53" s="43"/>
      <c r="F53" s="59"/>
      <c r="G53" s="60"/>
      <c r="H53" s="59"/>
      <c r="I53" s="59"/>
      <c r="J53" s="59"/>
      <c r="K53" s="61"/>
      <c r="L53" s="106"/>
      <c r="M53" s="43"/>
    </row>
    <row r="54" spans="1:13" ht="14.25" hidden="1" x14ac:dyDescent="0.15">
      <c r="B54" s="32">
        <v>25001</v>
      </c>
      <c r="C54" s="32">
        <v>12500</v>
      </c>
      <c r="D54" s="55">
        <v>2</v>
      </c>
      <c r="E54" s="43"/>
      <c r="F54" s="59"/>
      <c r="G54" s="62"/>
      <c r="H54" s="59"/>
      <c r="I54" s="59"/>
      <c r="J54" s="59"/>
      <c r="K54" s="59"/>
      <c r="L54" s="106"/>
      <c r="M54" s="43"/>
    </row>
    <row r="55" spans="1:13" ht="14.25" hidden="1" x14ac:dyDescent="0.15">
      <c r="B55" s="32">
        <v>37501</v>
      </c>
      <c r="C55" s="32">
        <v>25000</v>
      </c>
      <c r="D55" s="55">
        <v>4</v>
      </c>
      <c r="E55" s="43"/>
      <c r="F55" s="59"/>
      <c r="G55" s="59"/>
      <c r="H55" s="59"/>
      <c r="I55" s="59"/>
      <c r="J55" s="59"/>
      <c r="K55" s="59"/>
      <c r="L55" s="106"/>
      <c r="M55" s="43"/>
    </row>
    <row r="56" spans="1:13" ht="14.25" hidden="1" x14ac:dyDescent="0.15">
      <c r="B56" s="32">
        <v>50001</v>
      </c>
      <c r="C56" s="32">
        <v>0</v>
      </c>
      <c r="D56" s="55">
        <v>0</v>
      </c>
      <c r="E56" s="43"/>
      <c r="F56" s="59"/>
      <c r="G56" s="60"/>
      <c r="H56" s="59"/>
      <c r="I56" s="59"/>
      <c r="J56" s="59"/>
      <c r="K56" s="59"/>
      <c r="L56" s="106"/>
      <c r="M56" s="43"/>
    </row>
    <row r="57" spans="1:13" ht="14.25" hidden="1" x14ac:dyDescent="0.15">
      <c r="F57" s="59"/>
      <c r="G57" s="62"/>
      <c r="H57" s="59"/>
      <c r="I57" s="60"/>
      <c r="J57" s="59"/>
      <c r="K57" s="59"/>
      <c r="L57" s="106"/>
      <c r="M57" s="43"/>
    </row>
    <row r="58" spans="1:13" ht="14.25" hidden="1" x14ac:dyDescent="0.15">
      <c r="A58" s="47" t="s">
        <v>76</v>
      </c>
      <c r="F58" s="59"/>
      <c r="G58" s="59"/>
      <c r="H58" s="59"/>
      <c r="I58" s="59"/>
      <c r="J58" s="59"/>
      <c r="K58" s="59"/>
      <c r="L58" s="106"/>
      <c r="M58" s="43"/>
    </row>
    <row r="59" spans="1:13" ht="14.25" hidden="1" x14ac:dyDescent="0.15">
      <c r="B59" s="34" t="s">
        <v>77</v>
      </c>
      <c r="C59" s="51" t="s">
        <v>75</v>
      </c>
      <c r="D59" s="54" t="s">
        <v>67</v>
      </c>
      <c r="F59" s="59"/>
      <c r="G59" s="60"/>
      <c r="H59" s="59"/>
      <c r="I59" s="59"/>
      <c r="J59" s="62"/>
      <c r="K59" s="59"/>
      <c r="L59" s="106"/>
      <c r="M59" s="43"/>
    </row>
    <row r="60" spans="1:13" hidden="1" x14ac:dyDescent="0.15">
      <c r="A60" s="31" t="s">
        <v>78</v>
      </c>
      <c r="B60" s="32">
        <v>0</v>
      </c>
      <c r="C60" s="32">
        <v>0</v>
      </c>
      <c r="D60" s="55">
        <v>1</v>
      </c>
      <c r="F60" s="43"/>
      <c r="G60" s="43"/>
      <c r="H60" s="43"/>
      <c r="I60" s="43"/>
      <c r="J60" s="43"/>
      <c r="K60" s="43"/>
      <c r="L60" s="107"/>
      <c r="M60" s="43"/>
    </row>
    <row r="61" spans="1:13" hidden="1" x14ac:dyDescent="0.15">
      <c r="B61" s="32">
        <v>10001</v>
      </c>
      <c r="C61" s="32">
        <v>5000</v>
      </c>
      <c r="D61" s="55">
        <v>2</v>
      </c>
      <c r="F61" s="43"/>
      <c r="G61" s="43"/>
      <c r="H61" s="43"/>
      <c r="I61" s="43"/>
      <c r="J61" s="43"/>
      <c r="K61" s="43"/>
      <c r="L61" s="107"/>
      <c r="M61" s="43"/>
    </row>
    <row r="62" spans="1:13" ht="14.25" hidden="1" x14ac:dyDescent="0.15">
      <c r="B62" s="32">
        <v>15001</v>
      </c>
      <c r="C62" s="32">
        <v>0</v>
      </c>
      <c r="D62" s="55">
        <v>0</v>
      </c>
      <c r="F62" s="43"/>
      <c r="G62" s="43"/>
      <c r="H62" s="43"/>
      <c r="I62" s="59"/>
      <c r="J62" s="43"/>
      <c r="K62" s="43"/>
      <c r="L62" s="107"/>
      <c r="M62" s="43"/>
    </row>
    <row r="63" spans="1:13" ht="14.25" hidden="1" x14ac:dyDescent="0.15">
      <c r="A63" s="31" t="s">
        <v>79</v>
      </c>
      <c r="B63" s="32">
        <v>0</v>
      </c>
      <c r="C63" s="32">
        <v>0</v>
      </c>
      <c r="D63" s="55">
        <v>1</v>
      </c>
      <c r="F63" s="43"/>
      <c r="G63" s="43"/>
      <c r="H63" s="43"/>
      <c r="I63" s="59"/>
      <c r="J63" s="43"/>
      <c r="K63" s="43"/>
      <c r="L63" s="107"/>
      <c r="M63" s="43"/>
    </row>
    <row r="64" spans="1:13" hidden="1" x14ac:dyDescent="0.15">
      <c r="B64" s="32">
        <v>2001</v>
      </c>
      <c r="C64" s="32">
        <v>1000</v>
      </c>
      <c r="D64" s="55">
        <v>2</v>
      </c>
    </row>
    <row r="65" spans="1:11" hidden="1" x14ac:dyDescent="0.15">
      <c r="B65" s="32">
        <v>3001</v>
      </c>
      <c r="C65" s="32">
        <v>0</v>
      </c>
      <c r="D65" s="55">
        <v>0</v>
      </c>
    </row>
    <row r="66" spans="1:11" hidden="1" x14ac:dyDescent="0.15"/>
    <row r="67" spans="1:11" x14ac:dyDescent="0.15">
      <c r="A67" s="63" t="s">
        <v>80</v>
      </c>
    </row>
    <row r="69" spans="1:11" x14ac:dyDescent="0.15">
      <c r="A69" s="64" t="s">
        <v>81</v>
      </c>
      <c r="B69" s="64"/>
      <c r="C69" s="65"/>
      <c r="D69" s="64"/>
      <c r="E69" s="64"/>
      <c r="F69" s="66" t="s">
        <v>82</v>
      </c>
      <c r="G69" s="66"/>
      <c r="H69" s="66"/>
      <c r="I69" s="66"/>
      <c r="J69" s="64"/>
      <c r="K69" s="64"/>
    </row>
    <row r="70" spans="1:11" x14ac:dyDescent="0.15">
      <c r="A70" s="64"/>
      <c r="B70" s="67" t="s">
        <v>83</v>
      </c>
      <c r="C70" s="68" t="s">
        <v>56</v>
      </c>
      <c r="D70" s="67" t="s">
        <v>57</v>
      </c>
      <c r="E70" s="64"/>
      <c r="F70" s="67" t="s">
        <v>83</v>
      </c>
      <c r="G70" s="68" t="s">
        <v>56</v>
      </c>
      <c r="H70" s="67" t="s">
        <v>57</v>
      </c>
      <c r="I70" s="66"/>
      <c r="J70" s="64"/>
      <c r="K70" s="64"/>
    </row>
    <row r="71" spans="1:11" x14ac:dyDescent="0.15">
      <c r="A71" s="69" t="s">
        <v>84</v>
      </c>
      <c r="B71" s="70">
        <v>0</v>
      </c>
      <c r="C71" s="71">
        <v>0.03</v>
      </c>
      <c r="D71" s="70">
        <v>0</v>
      </c>
      <c r="E71" s="64"/>
      <c r="F71" s="70">
        <v>0</v>
      </c>
      <c r="G71" s="71">
        <v>0.1</v>
      </c>
      <c r="H71" s="70">
        <v>0</v>
      </c>
      <c r="I71" s="66"/>
      <c r="J71" s="64"/>
      <c r="K71" s="64"/>
    </row>
    <row r="72" spans="1:11" x14ac:dyDescent="0.15">
      <c r="A72" s="64"/>
      <c r="B72" s="72">
        <v>2000000</v>
      </c>
      <c r="C72" s="71">
        <v>0.08</v>
      </c>
      <c r="D72" s="70">
        <v>100000</v>
      </c>
      <c r="E72" s="64"/>
      <c r="F72" s="72">
        <v>3300000</v>
      </c>
      <c r="G72" s="71">
        <v>0.2</v>
      </c>
      <c r="H72" s="70">
        <v>330000</v>
      </c>
      <c r="I72" s="66"/>
      <c r="J72" s="64"/>
      <c r="K72" s="64"/>
    </row>
    <row r="73" spans="1:11" ht="14.25" thickBot="1" x14ac:dyDescent="0.2">
      <c r="A73" s="73"/>
      <c r="B73" s="74">
        <v>7000000</v>
      </c>
      <c r="C73" s="75">
        <v>0.1</v>
      </c>
      <c r="D73" s="74">
        <v>240000</v>
      </c>
      <c r="E73" s="64"/>
      <c r="F73" s="70">
        <v>9000000</v>
      </c>
      <c r="G73" s="71">
        <v>0.3</v>
      </c>
      <c r="H73" s="70">
        <v>1230000</v>
      </c>
      <c r="I73" s="64"/>
      <c r="J73" s="64"/>
      <c r="K73" s="64"/>
    </row>
    <row r="74" spans="1:11" ht="14.25" thickTop="1" x14ac:dyDescent="0.15">
      <c r="A74" s="69" t="s">
        <v>85</v>
      </c>
      <c r="B74" s="76">
        <v>0</v>
      </c>
      <c r="C74" s="77">
        <v>0.02</v>
      </c>
      <c r="D74" s="78">
        <v>0</v>
      </c>
      <c r="E74" s="64"/>
      <c r="F74" s="70">
        <v>18000000</v>
      </c>
      <c r="G74" s="71">
        <v>0.37</v>
      </c>
      <c r="H74" s="70">
        <v>2490000</v>
      </c>
      <c r="I74" s="64"/>
      <c r="J74" s="64"/>
      <c r="K74" s="64"/>
    </row>
    <row r="75" spans="1:11" ht="14.25" thickBot="1" x14ac:dyDescent="0.2">
      <c r="A75" s="64"/>
      <c r="B75" s="79">
        <v>7000000</v>
      </c>
      <c r="C75" s="75">
        <v>0.03</v>
      </c>
      <c r="D75" s="80">
        <v>70000</v>
      </c>
      <c r="E75" s="64"/>
      <c r="F75" s="70">
        <v>30000000</v>
      </c>
      <c r="G75" s="71">
        <v>0.37</v>
      </c>
      <c r="H75" s="70">
        <v>2490000</v>
      </c>
      <c r="I75" s="64"/>
      <c r="J75" s="64"/>
      <c r="K75" s="64"/>
    </row>
    <row r="76" spans="1:11" ht="14.25" thickTop="1" x14ac:dyDescent="0.15">
      <c r="A76" s="64"/>
      <c r="B76" s="64"/>
      <c r="C76" s="65"/>
      <c r="D76" s="64"/>
      <c r="E76" s="64"/>
      <c r="F76" s="64"/>
      <c r="G76" s="64"/>
      <c r="H76" s="64"/>
      <c r="I76" s="64"/>
      <c r="J76" s="64"/>
      <c r="K76" s="64"/>
    </row>
  </sheetData>
  <sheetProtection algorithmName="SHA-512" hashValue="57sHrpa2Y/mvFNDDzkR+0BGEgBLI+lFENAnmKLRjM5Wufm0drdCrw2tRy6GoBQHgfOXnuVvRdi4DmmpEMV2ASA==" saltValue="gwIuU37bVfnD3ESfDyTfkA==" spinCount="100000" sheet="1" objects="1" scenarios="1"/>
  <mergeCells count="3">
    <mergeCell ref="M1:P1"/>
    <mergeCell ref="Q1:T1"/>
    <mergeCell ref="U1:X1"/>
  </mergeCells>
  <phoneticPr fontId="3"/>
  <pageMargins left="0.75" right="0.75" top="1" bottom="1" header="0.51200000000000001" footer="0.51200000000000001"/>
  <pageSetup paperSize="9" scale="48" orientation="landscape" horizontalDpi="360" verticalDpi="360" r:id="rId1"/>
  <headerFooter alignWithMargins="0">
    <oddHeader>&amp;A</oddHeader>
    <oddFooter>-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7:U30"/>
  <sheetViews>
    <sheetView workbookViewId="0">
      <selection activeCell="A7" sqref="A7:B7"/>
    </sheetView>
  </sheetViews>
  <sheetFormatPr defaultRowHeight="13.5" x14ac:dyDescent="0.15"/>
  <cols>
    <col min="1" max="1" width="33.5" customWidth="1"/>
    <col min="2" max="3" width="11.625" customWidth="1"/>
    <col min="4" max="4" width="3.625" customWidth="1"/>
    <col min="5" max="6" width="11.625" customWidth="1"/>
    <col min="7" max="7" width="3.625" customWidth="1"/>
    <col min="8" max="9" width="11.625" customWidth="1"/>
    <col min="10" max="10" width="3.625" customWidth="1"/>
    <col min="11" max="12" width="11.625" customWidth="1"/>
    <col min="13" max="13" width="3.625" customWidth="1"/>
    <col min="14" max="15" width="11.625" customWidth="1"/>
    <col min="16" max="16" width="3.625" customWidth="1"/>
    <col min="17" max="18" width="11.625" customWidth="1"/>
    <col min="19" max="19" width="3.625" customWidth="1"/>
    <col min="20" max="21" width="11.625" customWidth="1"/>
  </cols>
  <sheetData>
    <row r="7" spans="1:21" ht="18" customHeight="1" x14ac:dyDescent="0.15">
      <c r="B7" s="253" t="s">
        <v>6</v>
      </c>
      <c r="C7" s="253"/>
      <c r="E7" s="253" t="s">
        <v>93</v>
      </c>
      <c r="F7" s="253"/>
      <c r="H7" s="253" t="s">
        <v>94</v>
      </c>
      <c r="I7" s="253"/>
      <c r="K7" s="253" t="s">
        <v>95</v>
      </c>
      <c r="L7" s="253"/>
      <c r="N7" s="253" t="s">
        <v>96</v>
      </c>
      <c r="O7" s="253"/>
      <c r="Q7" s="253" t="s">
        <v>97</v>
      </c>
      <c r="R7" s="253"/>
      <c r="T7" s="253" t="s">
        <v>98</v>
      </c>
      <c r="U7" s="253"/>
    </row>
    <row r="8" spans="1:21" ht="17.100000000000001" customHeight="1" x14ac:dyDescent="0.15">
      <c r="A8" s="2" t="s">
        <v>12</v>
      </c>
      <c r="B8" s="3" t="s">
        <v>13</v>
      </c>
      <c r="C8" s="4" t="s">
        <v>14</v>
      </c>
      <c r="D8" s="5"/>
      <c r="E8" s="3" t="s">
        <v>13</v>
      </c>
      <c r="F8" s="4" t="s">
        <v>15</v>
      </c>
      <c r="H8" s="3" t="s">
        <v>13</v>
      </c>
      <c r="I8" s="4" t="s">
        <v>14</v>
      </c>
      <c r="K8" s="3" t="s">
        <v>13</v>
      </c>
      <c r="L8" s="4" t="s">
        <v>14</v>
      </c>
      <c r="N8" s="3" t="s">
        <v>13</v>
      </c>
      <c r="O8" s="4" t="s">
        <v>14</v>
      </c>
      <c r="Q8" s="3" t="s">
        <v>13</v>
      </c>
      <c r="R8" s="4" t="s">
        <v>14</v>
      </c>
      <c r="T8" s="3" t="s">
        <v>13</v>
      </c>
      <c r="U8" s="4" t="s">
        <v>14</v>
      </c>
    </row>
    <row r="9" spans="1:21" ht="17.100000000000001" customHeight="1" x14ac:dyDescent="0.15">
      <c r="A9" s="3" t="s">
        <v>7</v>
      </c>
      <c r="B9" s="82">
        <f>IF(AND(入力!D9&gt;=40,入力!D9&lt;65),入力!E9,0)</f>
        <v>0</v>
      </c>
      <c r="C9" s="9">
        <f>ROUNDDOWN(B9*VLOOKUP(B9,所得換算表!B3:E11,2)-VLOOKUP(B9,所得換算表!B3:E11,3)+VLOOKUP(B9,所得換算表!B3:E11,4)+(ROUNDDOWN(B9/4000,0)*4000)*VLOOKUP((ROUNDDOWN(B9/4000,0)*4000),所得換算表!B12:D16,2)-VLOOKUP((ROUNDDOWN(B9/4000,0)*4000),所得換算表!B12:D16,3),0)</f>
        <v>0</v>
      </c>
      <c r="D9" s="6"/>
      <c r="E9" s="8">
        <f>IF(AND(入力!D10&gt;=40,入力!D10&lt;65),入力!E10,0)</f>
        <v>0</v>
      </c>
      <c r="F9" s="9">
        <f>ROUNDDOWN(E9*VLOOKUP(E9,所得換算表!B3:E11,2)-VLOOKUP(E9,所得換算表!B3:E11,3)+VLOOKUP(E9,所得換算表!B3:E11,4)+(ROUNDDOWN(E9/4000,0)*4000)*VLOOKUP((ROUNDDOWN(E9/4000,0)*4000),所得換算表!B12:D16,2)-VLOOKUP((ROUNDDOWN(E9/4000,0)*4000),所得換算表!B12:D16,3),0)</f>
        <v>0</v>
      </c>
      <c r="H9" s="8">
        <f>IF(AND(入力!D11&gt;=40,入力!D11&lt;65),入力!E11,0)</f>
        <v>0</v>
      </c>
      <c r="I9" s="9">
        <f>ROUNDDOWN(H9*VLOOKUP(H9,所得換算表!B3:E11,2)-VLOOKUP(H9,所得換算表!B3:E11,3)+VLOOKUP(H9,所得換算表!B3:E11,4)+(ROUNDDOWN(H9/4000,0)*4000)*VLOOKUP((ROUNDDOWN(H9/4000,0)*4000),所得換算表!B12:D16,2)-VLOOKUP((ROUNDDOWN(H9/4000,0)*4000),所得換算表!B12:D16,3),0)</f>
        <v>0</v>
      </c>
      <c r="K9" s="8">
        <f>IF(AND(入力!D12&gt;=40,入力!D12&lt;65),入力!E12,0)</f>
        <v>0</v>
      </c>
      <c r="L9" s="9">
        <f>ROUNDDOWN(K9*VLOOKUP(K9,所得換算表!B3:E11,2)-VLOOKUP(K9,所得換算表!B3:E11,3)+VLOOKUP(K9,所得換算表!B3:E11,4)+(ROUNDDOWN(K9/4000,0)*4000)*VLOOKUP((ROUNDDOWN(K9/4000,0)*4000),所得換算表!B12:D16,2)-VLOOKUP((ROUNDDOWN(K9/4000,0)*4000),所得換算表!B12:D16,3),0)</f>
        <v>0</v>
      </c>
      <c r="N9" s="8">
        <f>IF(AND(入力!D13&gt;=40,入力!D13&lt;65),入力!E13,0)</f>
        <v>0</v>
      </c>
      <c r="O9" s="9">
        <f>ROUNDDOWN(N9*VLOOKUP(N9,所得換算表!B3:E11,2)-VLOOKUP(N9,所得換算表!B3:E11,3)+VLOOKUP(N9,所得換算表!B3:E11,4)+(ROUNDDOWN(N9/4000,0)*4000)*VLOOKUP((ROUNDDOWN(N9/4000,0)*4000),所得換算表!B12:D16,2)-VLOOKUP((ROUNDDOWN(N9/4000,0)*4000),所得換算表!B12:D16,3),0)</f>
        <v>0</v>
      </c>
      <c r="Q9" s="8">
        <f>IF(AND(入力!D14&gt;=40,入力!D14&lt;65),入力!E14,0)</f>
        <v>0</v>
      </c>
      <c r="R9" s="9">
        <f>ROUNDDOWN(Q9*VLOOKUP(Q9,所得換算表!B3:E11,2)-VLOOKUP(Q9,所得換算表!B3:E11,3)+VLOOKUP(Q9,所得換算表!B3:E11,4)+(ROUNDDOWN(Q9/4000,0)*4000)*VLOOKUP((ROUNDDOWN(Q9/4000,0)*4000),所得換算表!B12:D16,2)-VLOOKUP((ROUNDDOWN(Q9/4000,0)*4000),所得換算表!B12:D16,3),0)</f>
        <v>0</v>
      </c>
      <c r="T9" s="8">
        <f>IF(AND(入力!D15&gt;=40,入力!D15&lt;65),入力!E15,0)</f>
        <v>0</v>
      </c>
      <c r="U9" s="9">
        <f>ROUNDDOWN(T9*VLOOKUP(T9,所得換算表!B3:E11,2)-VLOOKUP(T9,所得換算表!B3:E11,3)+VLOOKUP(T9,所得換算表!B3:E11,4)+(ROUNDDOWN(T9/4000,0)*4000)*VLOOKUP((ROUNDDOWN(T9/4000,0)*4000),所得換算表!B12:D16,2)-VLOOKUP((ROUNDDOWN(T9/4000,0)*4000),所得換算表!B12:D16,3),0)</f>
        <v>0</v>
      </c>
    </row>
    <row r="10" spans="1:21" ht="17.100000000000001" customHeight="1" x14ac:dyDescent="0.15">
      <c r="A10" s="10" t="s">
        <v>16</v>
      </c>
      <c r="B10" s="11"/>
      <c r="C10" s="81">
        <f>C9-IF(C9+C12&gt;100000,IF(C9&gt;100000,100000,C9)+IF(C12&gt;100000,100000,C12)-100000,0)</f>
        <v>0</v>
      </c>
      <c r="D10" s="6"/>
      <c r="E10" s="11"/>
      <c r="F10" s="9">
        <f>F9-IF(F9+F12&gt;100000,IF(F9&gt;100000,100000,F9)+IF(F12&gt;100000,100000,F12)-100000,0)</f>
        <v>0</v>
      </c>
      <c r="H10" s="11"/>
      <c r="I10" s="9">
        <f>I9-IF(I9+I12&gt;100000,IF(I9&gt;100000,100000,I9)+IF(I12&gt;100000,100000,I12)-100000,0)</f>
        <v>0</v>
      </c>
      <c r="K10" s="11"/>
      <c r="L10" s="9">
        <f>L9-IF(L9+L12&gt;100000,IF(L9&gt;100000,100000,L9)+IF(L12&gt;100000,100000,L12)-100000,0)</f>
        <v>0</v>
      </c>
      <c r="N10" s="11"/>
      <c r="O10" s="9">
        <f>O9-IF(O9+O12&gt;100000,IF(O9&gt;100000,100000,O9)+IF(O12&gt;100000,100000,O12)-100000,0)</f>
        <v>0</v>
      </c>
      <c r="Q10" s="11"/>
      <c r="R10" s="9">
        <f>R9-IF(R9+R12&gt;100000,IF(R9&gt;100000,100000,R9)+IF(R12&gt;100000,100000,R12)-100000,0)</f>
        <v>0</v>
      </c>
      <c r="T10" s="11"/>
      <c r="U10" s="9">
        <f>U9-IF(U9+U12&gt;100000,IF(U9&gt;100000,100000,U9)+IF(U12&gt;100000,100000,U12)-100000,0)</f>
        <v>0</v>
      </c>
    </row>
    <row r="11" spans="1:21" ht="17.100000000000001" customHeight="1" x14ac:dyDescent="0.15">
      <c r="A11" s="10" t="s">
        <v>17</v>
      </c>
      <c r="B11" s="12"/>
      <c r="C11" s="13">
        <f>IF(B11=1,C10*0.7,0)</f>
        <v>0</v>
      </c>
      <c r="D11" s="6"/>
      <c r="E11" s="12"/>
      <c r="F11" s="13">
        <f>IF(E11=1,F10*0.7,0)</f>
        <v>0</v>
      </c>
      <c r="H11" s="12"/>
      <c r="I11" s="13">
        <f>IF(H11=1,I10*0.7,0)</f>
        <v>0</v>
      </c>
      <c r="K11" s="12"/>
      <c r="L11" s="13">
        <f>IF(K11=1,L10*0.7,0)</f>
        <v>0</v>
      </c>
      <c r="N11" s="12"/>
      <c r="O11" s="13">
        <f>IF(N11=1,O10*0.7,0)</f>
        <v>0</v>
      </c>
      <c r="Q11" s="12"/>
      <c r="R11" s="13">
        <f>IF(Q11=1,R10*0.7,0)</f>
        <v>0</v>
      </c>
      <c r="T11" s="12"/>
      <c r="U11" s="13">
        <f>IF(T11=1,U10*0.7,0)</f>
        <v>0</v>
      </c>
    </row>
    <row r="12" spans="1:21" ht="17.100000000000001" customHeight="1" x14ac:dyDescent="0.15">
      <c r="A12" s="3" t="s">
        <v>18</v>
      </c>
      <c r="B12" s="8">
        <f>IF(AND(入力!D9&gt;=40,入力!D9&lt;65),入力!F9,0)</f>
        <v>0</v>
      </c>
      <c r="C12" s="9">
        <f>ROUNDDOWN(B12*VLOOKUP(B12,所得換算表!B20:D25,2)-VLOOKUP(B12,所得換算表!B20:D25,3),0)</f>
        <v>0</v>
      </c>
      <c r="D12" s="6"/>
      <c r="E12" s="8">
        <f>IF(AND(入力!D10&gt;=40,入力!D10&lt;65),入力!F10,0)</f>
        <v>0</v>
      </c>
      <c r="F12" s="9">
        <f>ROUNDDOWN(E12*VLOOKUP(E12,所得換算表!B20:D25,2)-VLOOKUP(E12,所得換算表!B20:D25,3),0)</f>
        <v>0</v>
      </c>
      <c r="H12" s="8">
        <f>IF(AND(入力!D11&gt;=40,入力!D11&lt;65),入力!F11,0)</f>
        <v>0</v>
      </c>
      <c r="I12" s="9">
        <f>ROUNDDOWN(H12*VLOOKUP(H12,所得換算表!B20:D25,2)-VLOOKUP(H12,所得換算表!B20:D25,3),0)</f>
        <v>0</v>
      </c>
      <c r="K12" s="8">
        <f>IF(AND(入力!D12&gt;=40,入力!D12&lt;65),入力!F12,0)</f>
        <v>0</v>
      </c>
      <c r="L12" s="9">
        <f>ROUNDDOWN(K12*VLOOKUP(K12,所得換算表!B20:D25,2)-VLOOKUP(K12,所得換算表!B20:D25,3),0)</f>
        <v>0</v>
      </c>
      <c r="N12" s="8">
        <f>IF(AND(入力!D13&gt;=40,入力!D13&lt;65),入力!F13,0)</f>
        <v>0</v>
      </c>
      <c r="O12" s="9">
        <f>ROUNDDOWN(N12*VLOOKUP(N12,所得換算表!B20:D25,2)-VLOOKUP(N12,所得換算表!B20:D25,3),0)</f>
        <v>0</v>
      </c>
      <c r="Q12" s="8">
        <f>IF(AND(入力!D14&gt;=40,入力!D14&lt;65),入力!F14,0)</f>
        <v>0</v>
      </c>
      <c r="R12" s="9">
        <f>ROUNDDOWN(Q12*VLOOKUP(Q12,所得換算表!B20:D25,2)-VLOOKUP(Q12,所得換算表!B20:D25,3),0)</f>
        <v>0</v>
      </c>
      <c r="T12" s="8">
        <f>IF(AND(入力!D15&gt;=40,入力!D15&lt;65),入力!F15,0)</f>
        <v>0</v>
      </c>
      <c r="U12" s="9">
        <f>ROUNDDOWN(T12*VLOOKUP(T12,所得換算表!B20:D25,2)-VLOOKUP(T12,所得換算表!B20:D25,3),0)</f>
        <v>0</v>
      </c>
    </row>
    <row r="13" spans="1:21" ht="17.100000000000001" customHeight="1" x14ac:dyDescent="0.15">
      <c r="A13" s="1" t="s">
        <v>19</v>
      </c>
      <c r="B13" s="14" t="s">
        <v>20</v>
      </c>
      <c r="C13" s="8">
        <f>IF(AND(入力!D9&gt;=40,入力!D9&lt;65),入力!G9,0)</f>
        <v>0</v>
      </c>
      <c r="D13" s="6"/>
      <c r="E13" s="14" t="s">
        <v>20</v>
      </c>
      <c r="F13" s="8">
        <f>IF(AND(入力!D10&gt;=40,入力!D10&lt;65),入力!G10,0)</f>
        <v>0</v>
      </c>
      <c r="H13" s="14" t="s">
        <v>20</v>
      </c>
      <c r="I13" s="8">
        <f>IF(AND(入力!D11&gt;=40,入力!D11&lt;65),入力!G11,0)</f>
        <v>0</v>
      </c>
      <c r="K13" s="14" t="s">
        <v>20</v>
      </c>
      <c r="L13" s="8">
        <f>IF(AND(入力!D12&gt;=40,入力!D12&lt;65),入力!G12,0)</f>
        <v>0</v>
      </c>
      <c r="N13" s="14" t="s">
        <v>20</v>
      </c>
      <c r="O13" s="8">
        <f>IF(AND(入力!D13&gt;=40,入力!D13&lt;65),入力!G13,0)</f>
        <v>0</v>
      </c>
      <c r="Q13" s="14" t="s">
        <v>20</v>
      </c>
      <c r="R13" s="8">
        <f>IF(AND(入力!D14&gt;=40,入力!D14&lt;65),入力!G14,0)</f>
        <v>0</v>
      </c>
      <c r="T13" s="14" t="s">
        <v>20</v>
      </c>
      <c r="U13" s="8">
        <f>IF(AND(入力!D15&gt;=40,入力!D15&lt;65),入力!G15,0)</f>
        <v>0</v>
      </c>
    </row>
    <row r="14" spans="1:21" ht="17.100000000000001" customHeight="1" x14ac:dyDescent="0.15">
      <c r="A14" s="249"/>
      <c r="B14" s="15" t="s">
        <v>21</v>
      </c>
      <c r="C14" s="9">
        <f>ROUNDDOWN(C10-C11+C12+C13,0)</f>
        <v>0</v>
      </c>
      <c r="D14" s="6"/>
      <c r="E14" s="15" t="s">
        <v>21</v>
      </c>
      <c r="F14" s="9">
        <f>ROUNDDOWN(F10-F11+F12+F13,0)</f>
        <v>0</v>
      </c>
      <c r="H14" s="15" t="s">
        <v>21</v>
      </c>
      <c r="I14" s="9">
        <f>ROUNDDOWN(I10-I11+I12+I13,0)</f>
        <v>0</v>
      </c>
      <c r="K14" s="15" t="s">
        <v>21</v>
      </c>
      <c r="L14" s="9">
        <f>ROUNDDOWN(L10-L11+L12+L13,0)</f>
        <v>0</v>
      </c>
      <c r="N14" s="15" t="s">
        <v>21</v>
      </c>
      <c r="O14" s="9">
        <f>ROUNDDOWN(O10-O11+O12+O13,0)</f>
        <v>0</v>
      </c>
      <c r="Q14" s="15" t="s">
        <v>21</v>
      </c>
      <c r="R14" s="9">
        <f>ROUNDDOWN(R10-R11+R12+R13,0)</f>
        <v>0</v>
      </c>
      <c r="T14" s="15" t="s">
        <v>21</v>
      </c>
      <c r="U14" s="9">
        <f>ROUNDDOWN(U10-U11+U12+U13,0)</f>
        <v>0</v>
      </c>
    </row>
    <row r="15" spans="1:21" ht="17.100000000000001" customHeight="1" x14ac:dyDescent="0.15">
      <c r="A15" s="250"/>
      <c r="B15" s="15" t="s">
        <v>22</v>
      </c>
      <c r="C15" s="9">
        <v>430000</v>
      </c>
      <c r="D15" s="6"/>
      <c r="E15" s="15" t="s">
        <v>22</v>
      </c>
      <c r="F15" s="9">
        <v>430000</v>
      </c>
      <c r="H15" s="15" t="s">
        <v>22</v>
      </c>
      <c r="I15" s="9">
        <v>430000</v>
      </c>
      <c r="K15" s="15" t="s">
        <v>22</v>
      </c>
      <c r="L15" s="9">
        <v>430000</v>
      </c>
      <c r="N15" s="15" t="s">
        <v>22</v>
      </c>
      <c r="O15" s="9">
        <v>430000</v>
      </c>
      <c r="Q15" s="15" t="s">
        <v>22</v>
      </c>
      <c r="R15" s="9">
        <v>430000</v>
      </c>
      <c r="T15" s="15" t="s">
        <v>22</v>
      </c>
      <c r="U15" s="9">
        <v>430000</v>
      </c>
    </row>
    <row r="16" spans="1:21" ht="17.100000000000001" customHeight="1" thickBot="1" x14ac:dyDescent="0.2">
      <c r="A16" s="250"/>
      <c r="B16" s="16" t="s">
        <v>23</v>
      </c>
      <c r="C16" s="17">
        <f>IF(C14-C15&gt;0,C14-C15,0)</f>
        <v>0</v>
      </c>
      <c r="D16" s="6"/>
      <c r="E16" s="15" t="s">
        <v>23</v>
      </c>
      <c r="F16" s="9">
        <f>IF(F14-F15&gt;0,F14-F15,0)</f>
        <v>0</v>
      </c>
      <c r="H16" s="16" t="s">
        <v>23</v>
      </c>
      <c r="I16" s="17">
        <f>IF(I14-I15&gt;0,I14-I15,0)</f>
        <v>0</v>
      </c>
      <c r="K16" s="16" t="s">
        <v>23</v>
      </c>
      <c r="L16" s="17">
        <f>IF(L14-L15&gt;0,L14-L15,0)</f>
        <v>0</v>
      </c>
      <c r="N16" s="16" t="s">
        <v>23</v>
      </c>
      <c r="O16" s="17">
        <f>IF(O14-O15&gt;0,O14-O15,0)</f>
        <v>0</v>
      </c>
      <c r="Q16" s="16" t="s">
        <v>23</v>
      </c>
      <c r="R16" s="17">
        <f>IF(R14-R15&gt;0,R14-R15,0)</f>
        <v>0</v>
      </c>
      <c r="T16" s="16" t="s">
        <v>23</v>
      </c>
      <c r="U16" s="17">
        <f>IF(U14-U15&gt;0,U14-U15,0)</f>
        <v>0</v>
      </c>
    </row>
    <row r="17" spans="1:21" ht="17.100000000000001" customHeight="1" thickBot="1" x14ac:dyDescent="0.2">
      <c r="A17" s="18" t="s">
        <v>24</v>
      </c>
      <c r="B17" s="251">
        <f>C16+F16+I16+L16+O16+R16+U16</f>
        <v>0</v>
      </c>
      <c r="C17" s="252"/>
      <c r="D17" s="19"/>
      <c r="E17" s="20"/>
      <c r="F17" s="21"/>
      <c r="H17" s="251"/>
      <c r="I17" s="252"/>
      <c r="K17" s="251"/>
      <c r="L17" s="252"/>
      <c r="N17" s="251"/>
      <c r="O17" s="252"/>
      <c r="Q17" s="251"/>
      <c r="R17" s="252"/>
      <c r="T17" s="251"/>
      <c r="U17" s="252"/>
    </row>
    <row r="18" spans="1:21" ht="13.5" customHeight="1" x14ac:dyDescent="0.15">
      <c r="A18" s="129"/>
      <c r="B18" s="130"/>
      <c r="C18" s="130"/>
      <c r="D18" s="6"/>
      <c r="E18" s="22"/>
      <c r="F18" s="22"/>
      <c r="H18" s="130"/>
      <c r="I18" s="130"/>
      <c r="K18" s="130"/>
      <c r="L18" s="130"/>
      <c r="N18" s="130"/>
      <c r="O18" s="130"/>
      <c r="Q18" s="130"/>
      <c r="R18" s="130"/>
      <c r="T18" s="130"/>
      <c r="U18" s="130"/>
    </row>
    <row r="19" spans="1:21" ht="17.100000000000001" customHeight="1" x14ac:dyDescent="0.15">
      <c r="A19" s="2" t="s">
        <v>25</v>
      </c>
      <c r="B19" s="3" t="s">
        <v>13</v>
      </c>
      <c r="C19" s="23" t="s">
        <v>26</v>
      </c>
      <c r="D19" s="5"/>
      <c r="E19" s="3" t="s">
        <v>13</v>
      </c>
      <c r="F19" s="23" t="s">
        <v>27</v>
      </c>
      <c r="H19" s="3" t="s">
        <v>13</v>
      </c>
      <c r="I19" s="23" t="s">
        <v>26</v>
      </c>
      <c r="K19" s="3" t="s">
        <v>13</v>
      </c>
      <c r="L19" s="23" t="s">
        <v>26</v>
      </c>
      <c r="N19" s="3" t="s">
        <v>13</v>
      </c>
      <c r="O19" s="23" t="s">
        <v>26</v>
      </c>
      <c r="Q19" s="3" t="s">
        <v>13</v>
      </c>
      <c r="R19" s="23" t="s">
        <v>26</v>
      </c>
      <c r="T19" s="3" t="s">
        <v>13</v>
      </c>
      <c r="U19" s="23" t="s">
        <v>26</v>
      </c>
    </row>
    <row r="20" spans="1:21" ht="17.100000000000001" customHeight="1" x14ac:dyDescent="0.15">
      <c r="A20" s="3" t="s">
        <v>7</v>
      </c>
      <c r="B20" s="8">
        <f>IF(AND(入力!D9&gt;=40,入力!D9&lt;65),0,入力!E9)</f>
        <v>0</v>
      </c>
      <c r="C20" s="9">
        <f>ROUNDDOWN(B20*VLOOKUP(B20,所得換算表!B3:E11,2)-VLOOKUP(B20,所得換算表!B3:E11,3)+VLOOKUP(B20,所得換算表!B3:E11,4)+(ROUNDDOWN(B20/4000,0)*4000)*VLOOKUP((ROUNDDOWN(B20/4000,0)*4000),所得換算表!B12:D16,2)-VLOOKUP((ROUNDDOWN(B20/4000,0)*4000),所得換算表!B12:D16,3),0)</f>
        <v>0</v>
      </c>
      <c r="D20" s="6"/>
      <c r="E20" s="8">
        <f>IF(AND(入力!D10&gt;=40,入力!D10&lt;65),0,入力!E10)</f>
        <v>0</v>
      </c>
      <c r="F20" s="9">
        <f>ROUNDDOWN(E20*VLOOKUP(E20,所得換算表!B3:E11,2)-VLOOKUP(E20,所得換算表!B3:E11,3)+VLOOKUP(E20,所得換算表!B3:E11,4)+(ROUNDDOWN(E20/4000,0)*4000)*VLOOKUP((ROUNDDOWN(E20/4000,0)*4000),所得換算表!B12:D16,2)-VLOOKUP((ROUNDDOWN(E20/4000,0)*4000),所得換算表!B12:D16,3),0)</f>
        <v>0</v>
      </c>
      <c r="H20" s="8">
        <f>IF(AND(入力!D11&gt;=40,入力!D11&lt;65),0,入力!E11)</f>
        <v>0</v>
      </c>
      <c r="I20" s="9">
        <f>ROUNDDOWN(H20*VLOOKUP(H20,所得換算表!B3:E11,2)-VLOOKUP(H20,所得換算表!B3:E11,3)+VLOOKUP(H20,所得換算表!B3:E11,4)+(ROUNDDOWN(H20/4000,0)*4000)*VLOOKUP((ROUNDDOWN(H20/4000,0)*4000),所得換算表!B12:D16,2)-VLOOKUP((ROUNDDOWN(H20/4000,0)*4000),所得換算表!B12:D16,3),0)</f>
        <v>0</v>
      </c>
      <c r="K20" s="8">
        <f>IF(AND(入力!D12&gt;=40,入力!D12&lt;65),0,入力!E12)</f>
        <v>0</v>
      </c>
      <c r="L20" s="9">
        <f>ROUNDDOWN(K20*VLOOKUP(K20,所得換算表!B3:E11,2)-VLOOKUP(K20,所得換算表!B3:E11,3)+VLOOKUP(K20,所得換算表!B3:E11,4)+(ROUNDDOWN(K20/4000,0)*4000)*VLOOKUP((ROUNDDOWN(K20/4000,0)*4000),所得換算表!B12:D16,2)-VLOOKUP((ROUNDDOWN(K20/4000,0)*4000),所得換算表!B12:D16,3),0)</f>
        <v>0</v>
      </c>
      <c r="N20" s="8">
        <f>IF(AND(入力!D13&gt;=40,入力!D13&lt;65),0,入力!E13)</f>
        <v>0</v>
      </c>
      <c r="O20" s="9">
        <f>ROUNDDOWN(N20*VLOOKUP(N20,所得換算表!B3:E11,2)-VLOOKUP(N20,所得換算表!B3:E11,3)+VLOOKUP(N20,所得換算表!B3:E11,4)+(ROUNDDOWN(N20/4000,0)*4000)*VLOOKUP((ROUNDDOWN(N20/4000,0)*4000),所得換算表!B12:D16,2)-VLOOKUP((ROUNDDOWN(N20/4000,0)*4000),所得換算表!B12:D16,3),0)</f>
        <v>0</v>
      </c>
      <c r="Q20" s="8">
        <f>IF(AND(入力!D14&gt;=40,入力!D14&lt;65),0,入力!E14)</f>
        <v>0</v>
      </c>
      <c r="R20" s="9">
        <f>ROUNDDOWN(Q20*VLOOKUP(Q20,所得換算表!B3:E11,2)-VLOOKUP(Q20,所得換算表!B3:E11,3)+VLOOKUP(Q20,所得換算表!B3:E11,4)+(ROUNDDOWN(Q20/4000,0)*4000)*VLOOKUP((ROUNDDOWN(Q20/4000,0)*4000),所得換算表!B12:D16,2)-VLOOKUP((ROUNDDOWN(Q20/4000,0)*4000),所得換算表!B12:D16,3),0)</f>
        <v>0</v>
      </c>
      <c r="T20" s="8">
        <f>IF(AND(入力!D15&gt;=40,入力!D15&lt;65),0,入力!E15)</f>
        <v>0</v>
      </c>
      <c r="U20" s="9">
        <f>ROUNDDOWN(T20*VLOOKUP(T20,所得換算表!B3:E11,2)-VLOOKUP(T20,所得換算表!B3:E11,3)+VLOOKUP(T20,所得換算表!B3:E11,4)+(ROUNDDOWN(T20/4000,0)*4000)*VLOOKUP((ROUNDDOWN(T20/4000,0)*4000),所得換算表!B12:D16,2)-VLOOKUP((ROUNDDOWN(T20/4000,0)*4000),所得換算表!B12:D16,3),0)</f>
        <v>0</v>
      </c>
    </row>
    <row r="21" spans="1:21" ht="17.100000000000001" customHeight="1" x14ac:dyDescent="0.15">
      <c r="A21" s="10" t="s">
        <v>16</v>
      </c>
      <c r="B21" s="11"/>
      <c r="C21" s="9">
        <f>C20-IF(C20+C23&gt;100000,IF(C20&gt;100000,100000,C20)+IF(C23&gt;100000,100000,C23)-100000,0)</f>
        <v>0</v>
      </c>
      <c r="D21" s="6"/>
      <c r="E21" s="11"/>
      <c r="F21" s="9">
        <f>F20-IF(F20+F23&gt;100000,IF(F20&gt;100000,100000,F20)+IF(F23&gt;100000,100000,F23)-100000,0)</f>
        <v>0</v>
      </c>
      <c r="H21" s="11"/>
      <c r="I21" s="9">
        <f>I20-IF(I20+I23&gt;100000,IF(I20&gt;100000,100000,I20)+IF(I23&gt;100000,100000,I23)-100000,0)</f>
        <v>0</v>
      </c>
      <c r="K21" s="11"/>
      <c r="L21" s="9">
        <f>L20-IF(L20+L23&gt;100000,IF(L20&gt;100000,100000,L20)+IF(L23&gt;100000,100000,L23)-100000,0)</f>
        <v>0</v>
      </c>
      <c r="N21" s="11"/>
      <c r="O21" s="9">
        <f>O20-IF(O20+O23&gt;100000,IF(O20&gt;100000,100000,O20)+IF(O23&gt;100000,100000,O23)-100000,0)</f>
        <v>0</v>
      </c>
      <c r="Q21" s="11"/>
      <c r="R21" s="9">
        <f>R20-IF(R20+R23&gt;100000,IF(R20&gt;100000,100000,R20)+IF(R23&gt;100000,100000,R23)-100000,0)</f>
        <v>0</v>
      </c>
      <c r="T21" s="11"/>
      <c r="U21" s="9">
        <f>U20-IF(U20+U23&gt;100000,IF(U20&gt;100000,100000,U20)+IF(U23&gt;100000,100000,U23)-100000,0)</f>
        <v>0</v>
      </c>
    </row>
    <row r="22" spans="1:21" ht="17.100000000000001" customHeight="1" x14ac:dyDescent="0.15">
      <c r="A22" s="10" t="s">
        <v>17</v>
      </c>
      <c r="B22" s="12"/>
      <c r="C22" s="13">
        <f>IF(B22=1,C21*0.7,0)</f>
        <v>0</v>
      </c>
      <c r="D22" s="6"/>
      <c r="E22" s="12"/>
      <c r="F22" s="13">
        <f>IF(E22=1,F21*0.7,0)</f>
        <v>0</v>
      </c>
      <c r="H22" s="12"/>
      <c r="I22" s="13">
        <f>IF(H22=1,I21*0.7,0)</f>
        <v>0</v>
      </c>
      <c r="K22" s="12"/>
      <c r="L22" s="13">
        <f>IF(K22=1,L21*0.7,0)</f>
        <v>0</v>
      </c>
      <c r="N22" s="12"/>
      <c r="O22" s="13">
        <f>IF(N22=1,O21*0.7,0)</f>
        <v>0</v>
      </c>
      <c r="Q22" s="12"/>
      <c r="R22" s="13">
        <f>IF(Q22=1,R21*0.7,0)</f>
        <v>0</v>
      </c>
      <c r="T22" s="12"/>
      <c r="U22" s="13">
        <f>IF(T22=1,U21*0.7,0)</f>
        <v>0</v>
      </c>
    </row>
    <row r="23" spans="1:21" ht="17.100000000000001" customHeight="1" x14ac:dyDescent="0.15">
      <c r="A23" s="3" t="s">
        <v>28</v>
      </c>
      <c r="B23" s="8">
        <f>IF(AND(入力!D9&gt;=40,入力!D9&lt;65),0,入力!F9)</f>
        <v>0</v>
      </c>
      <c r="C23" s="9">
        <f>ROUNDDOWN(B23*VLOOKUP(B23,所得換算表!B27:D32,2)-VLOOKUP(B23,所得換算表!B27:D32,3),0)</f>
        <v>0</v>
      </c>
      <c r="D23" s="6"/>
      <c r="E23" s="8">
        <f>IF(AND(入力!D10&gt;=40,入力!D10&lt;65),0,入力!F10)</f>
        <v>0</v>
      </c>
      <c r="F23" s="9">
        <f>ROUNDDOWN(E23*VLOOKUP(E23,所得換算表!B27:D32,2)-VLOOKUP(E23,所得換算表!B27:D32,3),0)</f>
        <v>0</v>
      </c>
      <c r="H23" s="8">
        <f>IF(AND(入力!D11&gt;=40,入力!D11&lt;65),0,入力!F11)</f>
        <v>0</v>
      </c>
      <c r="I23" s="9">
        <f>ROUNDDOWN(H23*VLOOKUP(H23,所得換算表!B27:D32,2)-VLOOKUP(H23,所得換算表!B27:D32,3),0)</f>
        <v>0</v>
      </c>
      <c r="K23" s="8">
        <f>IF(AND(入力!D12&gt;=40,入力!D12&lt;65),0,入力!F12)</f>
        <v>0</v>
      </c>
      <c r="L23" s="9">
        <f>ROUNDDOWN(K23*VLOOKUP(K23,所得換算表!B27:D32,2)-VLOOKUP(K23,所得換算表!B27:D32,3),0)</f>
        <v>0</v>
      </c>
      <c r="N23" s="8">
        <f>IF(AND(入力!D13&gt;=40,入力!D13&lt;65),0,入力!F13)</f>
        <v>0</v>
      </c>
      <c r="O23" s="9">
        <f>ROUNDDOWN(N23*VLOOKUP(N23,所得換算表!B27:D32,2)-VLOOKUP(N23,所得換算表!B27:D32,3),0)</f>
        <v>0</v>
      </c>
      <c r="Q23" s="8">
        <f>IF(AND(入力!D14&gt;=40,入力!D14&lt;65),0,入力!F14)</f>
        <v>0</v>
      </c>
      <c r="R23" s="9">
        <f>ROUNDDOWN(Q23*VLOOKUP(Q23,所得換算表!B27:D32,2)-VLOOKUP(Q23,所得換算表!B27:D32,3),0)</f>
        <v>0</v>
      </c>
      <c r="T23" s="8">
        <f>IF(AND(入力!D15&gt;=40,入力!D15&lt;65),0,入力!F15)</f>
        <v>0</v>
      </c>
      <c r="U23" s="9">
        <f>ROUNDDOWN(T23*VLOOKUP(T23,所得換算表!B27:D32,2)-VLOOKUP(T23,所得換算表!B27:D32,3),0)</f>
        <v>0</v>
      </c>
    </row>
    <row r="24" spans="1:21" ht="17.100000000000001" customHeight="1" x14ac:dyDescent="0.15">
      <c r="A24" s="1" t="s">
        <v>19</v>
      </c>
      <c r="B24" s="14" t="s">
        <v>20</v>
      </c>
      <c r="C24" s="8">
        <f>IF(AND(入力!D9&gt;=40,入力!D9&lt;65),0,入力!G9)</f>
        <v>0</v>
      </c>
      <c r="D24" s="6"/>
      <c r="E24" s="14" t="s">
        <v>20</v>
      </c>
      <c r="F24" s="8">
        <f>IF(AND(入力!D10&gt;=40,入力!D10&lt;65),0,入力!G10)</f>
        <v>0</v>
      </c>
      <c r="H24" s="14" t="s">
        <v>20</v>
      </c>
      <c r="I24" s="8">
        <f>IF(AND(入力!D11&gt;=40,入力!D11&lt;65),0,入力!G11)</f>
        <v>0</v>
      </c>
      <c r="K24" s="14" t="s">
        <v>20</v>
      </c>
      <c r="L24" s="8">
        <f>IF(AND(入力!D12&gt;=40,入力!D12&lt;65),0,入力!G12)</f>
        <v>0</v>
      </c>
      <c r="N24" s="14" t="s">
        <v>20</v>
      </c>
      <c r="O24" s="8">
        <f>IF(AND(入力!D13&gt;=40,入力!D13&lt;65),0,入力!G13)</f>
        <v>0</v>
      </c>
      <c r="Q24" s="14" t="s">
        <v>20</v>
      </c>
      <c r="R24" s="8">
        <f>IF(AND(入力!D14&gt;=40,入力!D14&lt;65),0,入力!G14)</f>
        <v>0</v>
      </c>
      <c r="T24" s="14" t="s">
        <v>20</v>
      </c>
      <c r="U24" s="8">
        <f>IF(AND(入力!D15&gt;=40,入力!D15&lt;65),0,入力!G15)</f>
        <v>0</v>
      </c>
    </row>
    <row r="25" spans="1:21" ht="17.100000000000001" customHeight="1" x14ac:dyDescent="0.15">
      <c r="A25" s="249"/>
      <c r="B25" s="15" t="s">
        <v>21</v>
      </c>
      <c r="C25" s="9">
        <f>ROUNDDOWN(C21-C22+C23+C24,0)</f>
        <v>0</v>
      </c>
      <c r="D25" s="6"/>
      <c r="E25" s="15" t="s">
        <v>21</v>
      </c>
      <c r="F25" s="9">
        <f>ROUNDDOWN(F21-F22+F23+F24,0)</f>
        <v>0</v>
      </c>
      <c r="H25" s="15" t="s">
        <v>21</v>
      </c>
      <c r="I25" s="9">
        <f>ROUNDDOWN(I21-I22+I23+I24,0)</f>
        <v>0</v>
      </c>
      <c r="K25" s="15" t="s">
        <v>21</v>
      </c>
      <c r="L25" s="9">
        <f>ROUNDDOWN(L21-L22+L23+L24,0)</f>
        <v>0</v>
      </c>
      <c r="N25" s="15" t="s">
        <v>21</v>
      </c>
      <c r="O25" s="9">
        <f>ROUNDDOWN(O21-O22+O23+O24,0)</f>
        <v>0</v>
      </c>
      <c r="Q25" s="15" t="s">
        <v>21</v>
      </c>
      <c r="R25" s="9">
        <f>ROUNDDOWN(R21-R22+R23+R24,0)</f>
        <v>0</v>
      </c>
      <c r="T25" s="15" t="s">
        <v>21</v>
      </c>
      <c r="U25" s="9">
        <f>ROUNDDOWN(U21-U22+U23+U24,0)</f>
        <v>0</v>
      </c>
    </row>
    <row r="26" spans="1:21" ht="17.100000000000001" customHeight="1" x14ac:dyDescent="0.15">
      <c r="A26" s="250"/>
      <c r="B26" s="15" t="s">
        <v>22</v>
      </c>
      <c r="C26" s="9">
        <v>430000</v>
      </c>
      <c r="D26" s="6"/>
      <c r="E26" s="15" t="s">
        <v>22</v>
      </c>
      <c r="F26" s="9">
        <v>430000</v>
      </c>
      <c r="H26" s="15" t="s">
        <v>22</v>
      </c>
      <c r="I26" s="9">
        <v>430000</v>
      </c>
      <c r="K26" s="15" t="s">
        <v>22</v>
      </c>
      <c r="L26" s="9">
        <v>430000</v>
      </c>
      <c r="N26" s="15" t="s">
        <v>22</v>
      </c>
      <c r="O26" s="9">
        <v>430000</v>
      </c>
      <c r="Q26" s="15" t="s">
        <v>22</v>
      </c>
      <c r="R26" s="9">
        <v>430000</v>
      </c>
      <c r="T26" s="15" t="s">
        <v>22</v>
      </c>
      <c r="U26" s="9">
        <v>430000</v>
      </c>
    </row>
    <row r="27" spans="1:21" ht="17.100000000000001" customHeight="1" thickBot="1" x14ac:dyDescent="0.2">
      <c r="A27" s="250"/>
      <c r="B27" s="16" t="s">
        <v>23</v>
      </c>
      <c r="C27" s="17">
        <f>IF(C25-C26&gt;0,C25-C26,0)</f>
        <v>0</v>
      </c>
      <c r="D27" s="6"/>
      <c r="E27" s="15" t="s">
        <v>23</v>
      </c>
      <c r="F27" s="9">
        <f>IF(F25-F26&gt;0,F25-F26,0)</f>
        <v>0</v>
      </c>
      <c r="H27" s="16" t="s">
        <v>23</v>
      </c>
      <c r="I27" s="17">
        <f>IF(I25-I26&gt;0,I25-I26,0)</f>
        <v>0</v>
      </c>
      <c r="K27" s="16" t="s">
        <v>23</v>
      </c>
      <c r="L27" s="17">
        <f>IF(L25-L26&gt;0,L25-L26,0)</f>
        <v>0</v>
      </c>
      <c r="N27" s="16" t="s">
        <v>23</v>
      </c>
      <c r="O27" s="17">
        <f>IF(O25-O26&gt;0,O25-O26,0)</f>
        <v>0</v>
      </c>
      <c r="Q27" s="16" t="s">
        <v>23</v>
      </c>
      <c r="R27" s="17">
        <f>IF(R25-R26&gt;0,R25-R26,0)</f>
        <v>0</v>
      </c>
      <c r="T27" s="16" t="s">
        <v>23</v>
      </c>
      <c r="U27" s="17">
        <f>IF(U25-U26&gt;0,U25-U26,0)</f>
        <v>0</v>
      </c>
    </row>
    <row r="28" spans="1:21" ht="17.100000000000001" customHeight="1" thickBot="1" x14ac:dyDescent="0.2">
      <c r="A28" s="25" t="s">
        <v>29</v>
      </c>
      <c r="B28" s="251">
        <f>B17+C27+F27+I27+L27+O27+R27+U27</f>
        <v>0</v>
      </c>
      <c r="C28" s="252"/>
      <c r="D28" s="26"/>
      <c r="E28" s="27"/>
      <c r="F28" s="28"/>
      <c r="H28" s="251"/>
      <c r="I28" s="252"/>
      <c r="K28" s="251"/>
      <c r="L28" s="252"/>
      <c r="N28" s="251"/>
      <c r="O28" s="252"/>
      <c r="Q28" s="251"/>
      <c r="R28" s="252"/>
      <c r="T28" s="251"/>
      <c r="U28" s="252"/>
    </row>
    <row r="29" spans="1:21" ht="13.5" customHeight="1" x14ac:dyDescent="0.15"/>
    <row r="30" spans="1:21" x14ac:dyDescent="0.15">
      <c r="A30" s="24"/>
      <c r="B30" s="7"/>
      <c r="C30" s="7"/>
    </row>
  </sheetData>
  <sheetProtection algorithmName="SHA-512" hashValue="WoQSWNNhvuW2UKPqLocdzq1NJJVGamjqzPPf4+m93XcbsotXX5nG3cZRkOtuNRp3sIyF69u81kWSB3s1oG0G0A==" saltValue="OA/vbD88kBC9fZL8jlJyGw==" spinCount="100000" sheet="1" objects="1" scenarios="1"/>
  <mergeCells count="21">
    <mergeCell ref="T17:U17"/>
    <mergeCell ref="T28:U28"/>
    <mergeCell ref="B7:C7"/>
    <mergeCell ref="E7:F7"/>
    <mergeCell ref="H7:I7"/>
    <mergeCell ref="K7:L7"/>
    <mergeCell ref="N7:O7"/>
    <mergeCell ref="Q7:R7"/>
    <mergeCell ref="T7:U7"/>
    <mergeCell ref="K17:L17"/>
    <mergeCell ref="K28:L28"/>
    <mergeCell ref="N17:O17"/>
    <mergeCell ref="N28:O28"/>
    <mergeCell ref="Q17:R17"/>
    <mergeCell ref="Q28:R28"/>
    <mergeCell ref="A14:A16"/>
    <mergeCell ref="B17:C17"/>
    <mergeCell ref="A25:A27"/>
    <mergeCell ref="B28:C28"/>
    <mergeCell ref="H17:I17"/>
    <mergeCell ref="H28:I28"/>
  </mergeCells>
  <phoneticPr fontId="3"/>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vt:lpstr>
      <vt:lpstr>国保税試算</vt:lpstr>
      <vt:lpstr>所得換算表</vt:lpstr>
      <vt:lpstr>計算</vt:lpstr>
      <vt:lpstr>国保税試算!Print_Area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82279</dc:creator>
  <cp:lastModifiedBy>87513</cp:lastModifiedBy>
  <cp:lastPrinted>2022-08-23T05:56:57Z</cp:lastPrinted>
  <dcterms:created xsi:type="dcterms:W3CDTF">2021-11-01T01:56:22Z</dcterms:created>
  <dcterms:modified xsi:type="dcterms:W3CDTF">2025-03-18T08:47:03Z</dcterms:modified>
</cp:coreProperties>
</file>