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defaultThemeVersion="166925"/>
  <xr:revisionPtr xr6:coauthVersionLast="47" xr6:coauthVersionMax="47" documentId="13_ncr:1_{20CEE192-8DE3-4287-BD67-6F1C4164108F}" revIDLastSave="0" xr10:uidLastSave="{00000000-0000-0000-0000-000000000000}"/>
  <bookViews>
    <workbookView xr2:uid="{00000000-000D-0000-FFFF-FFFF00000000}" windowHeight="15840" windowWidth="29040" xWindow="-120" yWindow="-120"/>
  </bookViews>
  <sheets>
    <sheet r:id="rId1" name="入力" sheetId="1"/>
    <sheet r:id="rId2" name="国保税試算" sheetId="5"/>
    <sheet r:id="rId3" name="所得換算表" sheetId="4" state="hidden"/>
    <sheet r:id="rId4" name="計算" sheetId="2" state="hidden"/>
  </sheets>
  <definedNames>
    <definedName localSheetId="1" name="_xlnm.Print_Area">国保税試算!$A$1:$I$64</definedName>
    <definedName localSheetId="0" name="_xlnm.Print_Area">入力!$A$1:$H$22</definedName>
    <definedName localSheetId="2" name="給与所得換算">#REF!</definedName>
    <definedName name="給与所得換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D14" i="1"/>
  <c r="D13" i="1"/>
  <c r="D12" i="1"/>
  <c r="D11" i="1"/>
  <c r="D10" i="1"/>
  <c r="D9" i="1"/>
  <c r="E37" i="5"/>
  <c r="G1" i="1" l="1"/>
  <c r="C24" i="2" l="1"/>
  <c r="D5" i="1"/>
  <c r="B42" i="5" l="1"/>
  <c r="U22" i="2"/>
  <c r="U11" i="2"/>
  <c r="R22" i="2"/>
  <c r="R11" i="2"/>
  <c r="O22" i="2"/>
  <c r="O11" i="2"/>
  <c r="L22" i="2"/>
  <c r="L11" i="2"/>
  <c r="I22" i="2"/>
  <c r="I11" i="2"/>
  <c r="F22" i="2"/>
  <c r="C22" i="2"/>
  <c r="F11" i="2"/>
  <c r="C11" i="2"/>
  <c r="O24" i="2"/>
  <c r="Q20" i="2"/>
  <c r="R20" i="2" s="1"/>
  <c r="T23" i="2"/>
  <c r="E32" i="5" l="1"/>
  <c r="C30" i="5"/>
  <c r="E16" i="5"/>
  <c r="C29" i="5"/>
  <c r="E29" i="5"/>
  <c r="E30" i="5"/>
  <c r="E14" i="5"/>
  <c r="C28" i="5"/>
  <c r="H28" i="5" s="1"/>
  <c r="H27" i="5"/>
  <c r="B34" i="5" s="1"/>
  <c r="C13" i="5"/>
  <c r="H12" i="5"/>
  <c r="E24" i="5"/>
  <c r="C21" i="5"/>
  <c r="C14" i="5"/>
  <c r="H5" i="5"/>
  <c r="B11" i="5" s="1"/>
  <c r="C7" i="5"/>
  <c r="A3" i="5"/>
  <c r="C22" i="5"/>
  <c r="H19" i="5"/>
  <c r="B26" i="5" s="1"/>
  <c r="E9" i="5"/>
  <c r="C6" i="5"/>
  <c r="H6" i="5" s="1"/>
  <c r="B18" i="5"/>
  <c r="H13" i="5"/>
  <c r="K20" i="2"/>
  <c r="L20" i="2" s="1"/>
  <c r="H23" i="2"/>
  <c r="I23" i="2" s="1"/>
  <c r="R24" i="2"/>
  <c r="Q12" i="2"/>
  <c r="R12" i="2" s="1"/>
  <c r="Q9" i="2"/>
  <c r="R9" i="2" s="1"/>
  <c r="Q23" i="2"/>
  <c r="R23" i="2" s="1"/>
  <c r="O13" i="2"/>
  <c r="T20" i="2"/>
  <c r="U20" i="2" s="1"/>
  <c r="T9" i="2"/>
  <c r="U9" i="2" s="1"/>
  <c r="T12" i="2"/>
  <c r="U12" i="2" s="1"/>
  <c r="R13" i="2"/>
  <c r="N23" i="2"/>
  <c r="O23" i="2" s="1"/>
  <c r="U24" i="2"/>
  <c r="U13" i="2"/>
  <c r="N20" i="2"/>
  <c r="O20" i="2" s="1"/>
  <c r="N9" i="2"/>
  <c r="O9" i="2" s="1"/>
  <c r="N12" i="2"/>
  <c r="O12" i="2" s="1"/>
  <c r="U23" i="2"/>
  <c r="H30" i="5" l="1"/>
  <c r="H29" i="5"/>
  <c r="H14" i="5"/>
  <c r="E7" i="5"/>
  <c r="H7" i="5" s="1"/>
  <c r="E22" i="5"/>
  <c r="H21" i="5" s="1"/>
  <c r="B20" i="2"/>
  <c r="C20" i="2" s="1"/>
  <c r="R10" i="2"/>
  <c r="R14" i="2" s="1"/>
  <c r="R16" i="2" s="1"/>
  <c r="B12" i="2"/>
  <c r="C12" i="2" s="1"/>
  <c r="C13" i="2"/>
  <c r="B9" i="2"/>
  <c r="C9" i="2" s="1"/>
  <c r="B23" i="2"/>
  <c r="C23" i="2" s="1"/>
  <c r="L24" i="2"/>
  <c r="K23" i="2"/>
  <c r="L23" i="2" s="1"/>
  <c r="L13" i="2"/>
  <c r="K9" i="2"/>
  <c r="L9" i="2" s="1"/>
  <c r="K12" i="2"/>
  <c r="L12" i="2" s="1"/>
  <c r="I24" i="2"/>
  <c r="H12" i="2"/>
  <c r="I12" i="2" s="1"/>
  <c r="H20" i="2"/>
  <c r="I13" i="2"/>
  <c r="H9" i="2"/>
  <c r="I9" i="2" s="1"/>
  <c r="U10" i="2"/>
  <c r="U14" i="2" s="1"/>
  <c r="U16" i="2" s="1"/>
  <c r="O10" i="2"/>
  <c r="O14" i="2" s="1"/>
  <c r="O16" i="2" s="1"/>
  <c r="U21" i="2"/>
  <c r="U25" i="2" s="1"/>
  <c r="U27" i="2" s="1"/>
  <c r="R21" i="2"/>
  <c r="R25" i="2" s="1"/>
  <c r="R27" i="2" s="1"/>
  <c r="F24" i="2"/>
  <c r="O21" i="2"/>
  <c r="O25" i="2" s="1"/>
  <c r="O27" i="2" s="1"/>
  <c r="E20" i="2"/>
  <c r="F20" i="2" s="1"/>
  <c r="E23" i="2"/>
  <c r="F23" i="2" s="1"/>
  <c r="E12" i="2"/>
  <c r="F12" i="2" s="1"/>
  <c r="F13" i="2"/>
  <c r="E9" i="2"/>
  <c r="F9" i="2" s="1"/>
  <c r="I20" i="2" l="1"/>
  <c r="I21" i="2" s="1"/>
  <c r="I25" i="2" s="1"/>
  <c r="I27" i="2" s="1"/>
  <c r="H22" i="5"/>
  <c r="C10" i="2"/>
  <c r="C14" i="2" s="1"/>
  <c r="C16" i="2" s="1"/>
  <c r="I10" i="2"/>
  <c r="I14" i="2" s="1"/>
  <c r="I16" i="2" s="1"/>
  <c r="L21" i="2"/>
  <c r="L25" i="2" s="1"/>
  <c r="L27" i="2" s="1"/>
  <c r="C21" i="2"/>
  <c r="C25" i="2" s="1"/>
  <c r="C27" i="2" s="1"/>
  <c r="L10" i="2"/>
  <c r="L14" i="2" s="1"/>
  <c r="L16" i="2" s="1"/>
  <c r="F21" i="2"/>
  <c r="F25" i="2" s="1"/>
  <c r="F27" i="2" s="1"/>
  <c r="F10" i="2"/>
  <c r="F14" i="2" s="1"/>
  <c r="F16" i="2" s="1"/>
  <c r="B17" i="2" l="1"/>
  <c r="B24" i="5" l="1"/>
  <c r="H24" i="5" s="1"/>
  <c r="G25" i="5" s="1"/>
  <c r="G26" i="5" s="1"/>
  <c r="B28" i="2"/>
  <c r="B32" i="5" l="1"/>
  <c r="B16" i="5"/>
  <c r="H16" i="5" s="1"/>
  <c r="G17" i="5" s="1"/>
  <c r="G18" i="5" s="1"/>
  <c r="B9" i="5"/>
  <c r="H9" i="5" s="1"/>
  <c r="G10" i="5" s="1"/>
  <c r="G11" i="5" s="1"/>
  <c r="H32" i="5" l="1"/>
  <c r="G33" i="5" s="1"/>
  <c r="G34" i="5" s="1"/>
  <c r="F35" i="5" s="1"/>
  <c r="B37" i="5" l="1"/>
  <c r="E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市役所</author>
  </authors>
  <commentList>
    <comment ref="B9" authorId="0" shapeId="0" xr:uid="{00000000-0006-0000-0300-000001000000}">
      <text>
        <r>
          <rPr>
            <sz val="9"/>
            <color indexed="81"/>
            <rFont val="ＭＳ Ｐゴシック"/>
            <family val="3"/>
            <charset val="128"/>
          </rPr>
          <t>収入金額を入力</t>
        </r>
      </text>
    </comment>
    <comment ref="E9" authorId="0" shapeId="0" xr:uid="{00000000-0006-0000-0300-000002000000}">
      <text>
        <r>
          <rPr>
            <sz val="9"/>
            <color indexed="81"/>
            <rFont val="ＭＳ Ｐゴシック"/>
            <family val="3"/>
            <charset val="128"/>
          </rPr>
          <t>収入金額を入力</t>
        </r>
      </text>
    </comment>
    <comment ref="H9" authorId="0" shapeId="0" xr:uid="{00000000-0006-0000-0300-000003000000}">
      <text>
        <r>
          <rPr>
            <sz val="9"/>
            <color indexed="81"/>
            <rFont val="ＭＳ Ｐゴシック"/>
            <family val="3"/>
            <charset val="128"/>
          </rPr>
          <t>収入金額を入力</t>
        </r>
      </text>
    </comment>
    <comment ref="K9" authorId="0" shapeId="0" xr:uid="{00000000-0006-0000-0300-000004000000}">
      <text>
        <r>
          <rPr>
            <sz val="9"/>
            <color indexed="81"/>
            <rFont val="ＭＳ Ｐゴシック"/>
            <family val="3"/>
            <charset val="128"/>
          </rPr>
          <t>収入金額を入力</t>
        </r>
      </text>
    </comment>
    <comment ref="N9" authorId="0" shapeId="0" xr:uid="{00000000-0006-0000-0300-000005000000}">
      <text>
        <r>
          <rPr>
            <sz val="9"/>
            <color indexed="81"/>
            <rFont val="ＭＳ Ｐゴシック"/>
            <family val="3"/>
            <charset val="128"/>
          </rPr>
          <t>収入金額を入力</t>
        </r>
      </text>
    </comment>
    <comment ref="Q9" authorId="0" shapeId="0" xr:uid="{00000000-0006-0000-0300-000006000000}">
      <text>
        <r>
          <rPr>
            <sz val="9"/>
            <color indexed="81"/>
            <rFont val="ＭＳ Ｐゴシック"/>
            <family val="3"/>
            <charset val="128"/>
          </rPr>
          <t>収入金額を入力</t>
        </r>
      </text>
    </comment>
    <comment ref="T9" authorId="0" shapeId="0" xr:uid="{00000000-0006-0000-0300-000007000000}">
      <text>
        <r>
          <rPr>
            <sz val="9"/>
            <color indexed="81"/>
            <rFont val="ＭＳ Ｐゴシック"/>
            <family val="3"/>
            <charset val="128"/>
          </rPr>
          <t>収入金額を入力</t>
        </r>
      </text>
    </comment>
    <comment ref="B11" authorId="0" shapeId="0" xr:uid="{00000000-0006-0000-0300-000008000000}">
      <text>
        <r>
          <rPr>
            <sz val="9"/>
            <color indexed="81"/>
            <rFont val="ＭＳ Ｐゴシック"/>
            <family val="3"/>
            <charset val="128"/>
          </rPr>
          <t>非自発的失業のみ「1」</t>
        </r>
      </text>
    </comment>
    <comment ref="E11" authorId="0" shapeId="0" xr:uid="{00000000-0006-0000-0300-000009000000}">
      <text>
        <r>
          <rPr>
            <sz val="9"/>
            <color indexed="81"/>
            <rFont val="ＭＳ Ｐゴシック"/>
            <family val="3"/>
            <charset val="128"/>
          </rPr>
          <t>非自発的失業のみ「1」</t>
        </r>
      </text>
    </comment>
    <comment ref="H11" authorId="0" shapeId="0" xr:uid="{00000000-0006-0000-0300-00000A000000}">
      <text>
        <r>
          <rPr>
            <sz val="9"/>
            <color indexed="81"/>
            <rFont val="ＭＳ Ｐゴシック"/>
            <family val="3"/>
            <charset val="128"/>
          </rPr>
          <t>非自発的失業のみ「1」</t>
        </r>
      </text>
    </comment>
    <comment ref="K11" authorId="0" shapeId="0" xr:uid="{00000000-0006-0000-0300-00000B000000}">
      <text>
        <r>
          <rPr>
            <sz val="9"/>
            <color indexed="81"/>
            <rFont val="ＭＳ Ｐゴシック"/>
            <family val="3"/>
            <charset val="128"/>
          </rPr>
          <t>非自発的失業のみ「1」</t>
        </r>
      </text>
    </comment>
    <comment ref="N11" authorId="0" shapeId="0" xr:uid="{00000000-0006-0000-0300-00000C000000}">
      <text>
        <r>
          <rPr>
            <sz val="9"/>
            <color indexed="81"/>
            <rFont val="ＭＳ Ｐゴシック"/>
            <family val="3"/>
            <charset val="128"/>
          </rPr>
          <t>非自発的失業のみ「1」</t>
        </r>
      </text>
    </comment>
    <comment ref="Q11" authorId="0" shapeId="0" xr:uid="{00000000-0006-0000-0300-00000D000000}">
      <text>
        <r>
          <rPr>
            <sz val="9"/>
            <color indexed="81"/>
            <rFont val="ＭＳ Ｐゴシック"/>
            <family val="3"/>
            <charset val="128"/>
          </rPr>
          <t>非自発的失業のみ「1」</t>
        </r>
      </text>
    </comment>
    <comment ref="T11" authorId="0" shapeId="0" xr:uid="{00000000-0006-0000-0300-00000E000000}">
      <text>
        <r>
          <rPr>
            <sz val="9"/>
            <color indexed="81"/>
            <rFont val="ＭＳ Ｐゴシック"/>
            <family val="3"/>
            <charset val="128"/>
          </rPr>
          <t>非自発的失業のみ「1」</t>
        </r>
      </text>
    </comment>
    <comment ref="B12" authorId="0" shapeId="0" xr:uid="{00000000-0006-0000-0300-00000F000000}">
      <text>
        <r>
          <rPr>
            <sz val="9"/>
            <color indexed="81"/>
            <rFont val="ＭＳ Ｐゴシック"/>
            <family val="3"/>
            <charset val="128"/>
          </rPr>
          <t>６５歳未満の方の年金収入を入力</t>
        </r>
      </text>
    </comment>
    <comment ref="E12" authorId="0" shapeId="0" xr:uid="{00000000-0006-0000-0300-000010000000}">
      <text>
        <r>
          <rPr>
            <sz val="9"/>
            <color indexed="81"/>
            <rFont val="ＭＳ Ｐゴシック"/>
            <family val="3"/>
            <charset val="128"/>
          </rPr>
          <t>６５歳未満の方の年金収入を入力</t>
        </r>
      </text>
    </comment>
    <comment ref="H12" authorId="0" shapeId="0" xr:uid="{00000000-0006-0000-0300-000011000000}">
      <text>
        <r>
          <rPr>
            <sz val="9"/>
            <color indexed="81"/>
            <rFont val="ＭＳ Ｐゴシック"/>
            <family val="3"/>
            <charset val="128"/>
          </rPr>
          <t>６５歳未満の方の年金収入を入力</t>
        </r>
      </text>
    </comment>
    <comment ref="K12" authorId="0" shapeId="0" xr:uid="{00000000-0006-0000-0300-000012000000}">
      <text>
        <r>
          <rPr>
            <sz val="9"/>
            <color indexed="81"/>
            <rFont val="ＭＳ Ｐゴシック"/>
            <family val="3"/>
            <charset val="128"/>
          </rPr>
          <t>６５歳未満の方の年金収入を入力</t>
        </r>
      </text>
    </comment>
    <comment ref="N12" authorId="0" shapeId="0" xr:uid="{00000000-0006-0000-0300-000013000000}">
      <text>
        <r>
          <rPr>
            <sz val="9"/>
            <color indexed="81"/>
            <rFont val="ＭＳ Ｐゴシック"/>
            <family val="3"/>
            <charset val="128"/>
          </rPr>
          <t>６５歳未満の方の年金収入を入力</t>
        </r>
      </text>
    </comment>
    <comment ref="Q12" authorId="0" shapeId="0" xr:uid="{00000000-0006-0000-0300-000014000000}">
      <text>
        <r>
          <rPr>
            <sz val="9"/>
            <color indexed="81"/>
            <rFont val="ＭＳ Ｐゴシック"/>
            <family val="3"/>
            <charset val="128"/>
          </rPr>
          <t>６５歳未満の方の年金収入を入力</t>
        </r>
      </text>
    </comment>
    <comment ref="T12" authorId="0" shapeId="0" xr:uid="{00000000-0006-0000-0300-000015000000}">
      <text>
        <r>
          <rPr>
            <sz val="9"/>
            <color indexed="81"/>
            <rFont val="ＭＳ Ｐゴシック"/>
            <family val="3"/>
            <charset val="128"/>
          </rPr>
          <t>６５歳未満の方の年金収入を入力</t>
        </r>
      </text>
    </comment>
    <comment ref="C13" authorId="0" shapeId="0" xr:uid="{00000000-0006-0000-0300-000016000000}">
      <text>
        <r>
          <rPr>
            <sz val="9"/>
            <color indexed="81"/>
            <rFont val="ＭＳ Ｐゴシック"/>
            <family val="3"/>
            <charset val="128"/>
          </rPr>
          <t>営業・不動産・その他雑所得・分離譲渡所得を入力。また、所得合計金額の直接入力でも可</t>
        </r>
      </text>
    </comment>
    <comment ref="F13" authorId="0" shapeId="0" xr:uid="{00000000-0006-0000-0300-000017000000}">
      <text>
        <r>
          <rPr>
            <sz val="9"/>
            <color indexed="81"/>
            <rFont val="ＭＳ Ｐゴシック"/>
            <family val="3"/>
            <charset val="128"/>
          </rPr>
          <t>営業・不動産・その他雑所得・分離譲渡所得を入力。また、所得合計金額の直接入力でも可</t>
        </r>
      </text>
    </comment>
    <comment ref="I13" authorId="0" shapeId="0" xr:uid="{00000000-0006-0000-0300-000018000000}">
      <text>
        <r>
          <rPr>
            <sz val="9"/>
            <color indexed="81"/>
            <rFont val="ＭＳ Ｐゴシック"/>
            <family val="3"/>
            <charset val="128"/>
          </rPr>
          <t>営業・不動産・その他雑所得・分離譲渡所得を入力。また、所得合計金額の直接入力でも可</t>
        </r>
      </text>
    </comment>
    <comment ref="L13" authorId="0" shapeId="0" xr:uid="{00000000-0006-0000-0300-000019000000}">
      <text>
        <r>
          <rPr>
            <sz val="9"/>
            <color indexed="81"/>
            <rFont val="ＭＳ Ｐゴシック"/>
            <family val="3"/>
            <charset val="128"/>
          </rPr>
          <t>営業・不動産・その他雑所得・分離譲渡所得を入力。また、所得合計金額の直接入力でも可</t>
        </r>
      </text>
    </comment>
    <comment ref="O13" authorId="0" shapeId="0" xr:uid="{00000000-0006-0000-0300-00001A000000}">
      <text>
        <r>
          <rPr>
            <sz val="9"/>
            <color indexed="81"/>
            <rFont val="ＭＳ Ｐゴシック"/>
            <family val="3"/>
            <charset val="128"/>
          </rPr>
          <t>営業・不動産・その他雑所得・分離譲渡所得を入力。また、所得合計金額の直接入力でも可</t>
        </r>
      </text>
    </comment>
    <comment ref="R13" authorId="0" shapeId="0" xr:uid="{00000000-0006-0000-0300-00001B000000}">
      <text>
        <r>
          <rPr>
            <sz val="9"/>
            <color indexed="81"/>
            <rFont val="ＭＳ Ｐゴシック"/>
            <family val="3"/>
            <charset val="128"/>
          </rPr>
          <t>営業・不動産・その他雑所得・分離譲渡所得を入力。また、所得合計金額の直接入力でも可</t>
        </r>
      </text>
    </comment>
    <comment ref="U13" authorId="0" shapeId="0" xr:uid="{00000000-0006-0000-0300-00001C000000}">
      <text>
        <r>
          <rPr>
            <sz val="9"/>
            <color indexed="81"/>
            <rFont val="ＭＳ Ｐゴシック"/>
            <family val="3"/>
            <charset val="128"/>
          </rPr>
          <t>営業・不動産・その他雑所得・分離譲渡所得を入力。また、所得合計金額の直接入力でも可</t>
        </r>
      </text>
    </comment>
    <comment ref="B20" authorId="0" shapeId="0" xr:uid="{00000000-0006-0000-0300-00001D000000}">
      <text>
        <r>
          <rPr>
            <sz val="9"/>
            <color indexed="81"/>
            <rFont val="ＭＳ Ｐゴシック"/>
            <family val="3"/>
            <charset val="128"/>
          </rPr>
          <t>収入金額を入力</t>
        </r>
      </text>
    </comment>
    <comment ref="E20" authorId="0" shapeId="0" xr:uid="{00000000-0006-0000-0300-00001E000000}">
      <text>
        <r>
          <rPr>
            <sz val="9"/>
            <color indexed="81"/>
            <rFont val="ＭＳ Ｐゴシック"/>
            <family val="3"/>
            <charset val="128"/>
          </rPr>
          <t>収入金額を入力</t>
        </r>
      </text>
    </comment>
    <comment ref="H20" authorId="0" shapeId="0" xr:uid="{00000000-0006-0000-0300-00001F000000}">
      <text>
        <r>
          <rPr>
            <sz val="9"/>
            <color indexed="81"/>
            <rFont val="ＭＳ Ｐゴシック"/>
            <family val="3"/>
            <charset val="128"/>
          </rPr>
          <t>収入金額を入力</t>
        </r>
      </text>
    </comment>
    <comment ref="K20" authorId="0" shapeId="0" xr:uid="{00000000-0006-0000-0300-000020000000}">
      <text>
        <r>
          <rPr>
            <sz val="9"/>
            <color indexed="81"/>
            <rFont val="ＭＳ Ｐゴシック"/>
            <family val="3"/>
            <charset val="128"/>
          </rPr>
          <t>収入金額を入力</t>
        </r>
      </text>
    </comment>
    <comment ref="N20" authorId="0" shapeId="0" xr:uid="{00000000-0006-0000-0300-000021000000}">
      <text>
        <r>
          <rPr>
            <sz val="9"/>
            <color indexed="81"/>
            <rFont val="ＭＳ Ｐゴシック"/>
            <family val="3"/>
            <charset val="128"/>
          </rPr>
          <t>収入金額を入力</t>
        </r>
      </text>
    </comment>
    <comment ref="Q20" authorId="0" shapeId="0" xr:uid="{00000000-0006-0000-0300-000022000000}">
      <text>
        <r>
          <rPr>
            <sz val="9"/>
            <color indexed="81"/>
            <rFont val="ＭＳ Ｐゴシック"/>
            <family val="3"/>
            <charset val="128"/>
          </rPr>
          <t>収入金額を入力</t>
        </r>
      </text>
    </comment>
    <comment ref="T20" authorId="0" shapeId="0" xr:uid="{00000000-0006-0000-0300-000023000000}">
      <text>
        <r>
          <rPr>
            <sz val="9"/>
            <color indexed="81"/>
            <rFont val="ＭＳ Ｐゴシック"/>
            <family val="3"/>
            <charset val="128"/>
          </rPr>
          <t>収入金額を入力</t>
        </r>
      </text>
    </comment>
    <comment ref="B22" authorId="0" shapeId="0" xr:uid="{00000000-0006-0000-0300-000024000000}">
      <text>
        <r>
          <rPr>
            <sz val="9"/>
            <color indexed="81"/>
            <rFont val="ＭＳ Ｐゴシック"/>
            <family val="3"/>
            <charset val="128"/>
          </rPr>
          <t>非自発的失業のみ「1」</t>
        </r>
      </text>
    </comment>
    <comment ref="E22" authorId="0" shapeId="0" xr:uid="{00000000-0006-0000-0300-000025000000}">
      <text>
        <r>
          <rPr>
            <sz val="9"/>
            <color indexed="81"/>
            <rFont val="ＭＳ Ｐゴシック"/>
            <family val="3"/>
            <charset val="128"/>
          </rPr>
          <t>非自発的失業のみ「1」</t>
        </r>
      </text>
    </comment>
    <comment ref="H22" authorId="0" shapeId="0" xr:uid="{00000000-0006-0000-0300-000026000000}">
      <text>
        <r>
          <rPr>
            <sz val="9"/>
            <color indexed="81"/>
            <rFont val="ＭＳ Ｐゴシック"/>
            <family val="3"/>
            <charset val="128"/>
          </rPr>
          <t>非自発的失業のみ「1」</t>
        </r>
      </text>
    </comment>
    <comment ref="K22" authorId="0" shapeId="0" xr:uid="{00000000-0006-0000-0300-000027000000}">
      <text>
        <r>
          <rPr>
            <sz val="9"/>
            <color indexed="81"/>
            <rFont val="ＭＳ Ｐゴシック"/>
            <family val="3"/>
            <charset val="128"/>
          </rPr>
          <t>非自発的失業のみ「1」</t>
        </r>
      </text>
    </comment>
    <comment ref="N22" authorId="0" shapeId="0" xr:uid="{00000000-0006-0000-0300-000028000000}">
      <text>
        <r>
          <rPr>
            <sz val="9"/>
            <color indexed="81"/>
            <rFont val="ＭＳ Ｐゴシック"/>
            <family val="3"/>
            <charset val="128"/>
          </rPr>
          <t>非自発的失業のみ「1」</t>
        </r>
      </text>
    </comment>
    <comment ref="Q22" authorId="0" shapeId="0" xr:uid="{00000000-0006-0000-0300-000029000000}">
      <text>
        <r>
          <rPr>
            <sz val="9"/>
            <color indexed="81"/>
            <rFont val="ＭＳ Ｐゴシック"/>
            <family val="3"/>
            <charset val="128"/>
          </rPr>
          <t>非自発的失業のみ「1」</t>
        </r>
      </text>
    </comment>
    <comment ref="T22" authorId="0" shapeId="0" xr:uid="{00000000-0006-0000-0300-00002A000000}">
      <text>
        <r>
          <rPr>
            <sz val="9"/>
            <color indexed="81"/>
            <rFont val="ＭＳ Ｐゴシック"/>
            <family val="3"/>
            <charset val="128"/>
          </rPr>
          <t>非自発的失業のみ「1」</t>
        </r>
      </text>
    </comment>
    <comment ref="B23" authorId="0" shapeId="0" xr:uid="{00000000-0006-0000-0300-00002B000000}">
      <text>
        <r>
          <rPr>
            <sz val="9"/>
            <color indexed="81"/>
            <rFont val="ＭＳ Ｐゴシック"/>
            <family val="3"/>
            <charset val="128"/>
          </rPr>
          <t>６５歳以上の方の年金収入を入力</t>
        </r>
      </text>
    </comment>
    <comment ref="E23" authorId="0" shapeId="0" xr:uid="{00000000-0006-0000-0300-00002C000000}">
      <text>
        <r>
          <rPr>
            <sz val="9"/>
            <color indexed="81"/>
            <rFont val="ＭＳ Ｐゴシック"/>
            <family val="3"/>
            <charset val="128"/>
          </rPr>
          <t>６５歳以上の方の年金収入を入力</t>
        </r>
      </text>
    </comment>
    <comment ref="H23" authorId="0" shapeId="0" xr:uid="{00000000-0006-0000-0300-00002D000000}">
      <text>
        <r>
          <rPr>
            <sz val="9"/>
            <color indexed="81"/>
            <rFont val="ＭＳ Ｐゴシック"/>
            <family val="3"/>
            <charset val="128"/>
          </rPr>
          <t>６５歳以上の方の年金収入を入力</t>
        </r>
      </text>
    </comment>
    <comment ref="K23" authorId="0" shapeId="0" xr:uid="{00000000-0006-0000-0300-00002E000000}">
      <text>
        <r>
          <rPr>
            <sz val="9"/>
            <color indexed="81"/>
            <rFont val="ＭＳ Ｐゴシック"/>
            <family val="3"/>
            <charset val="128"/>
          </rPr>
          <t>６５歳以上の方の年金収入を入力</t>
        </r>
      </text>
    </comment>
    <comment ref="N23" authorId="0" shapeId="0" xr:uid="{00000000-0006-0000-0300-00002F000000}">
      <text>
        <r>
          <rPr>
            <sz val="9"/>
            <color indexed="81"/>
            <rFont val="ＭＳ Ｐゴシック"/>
            <family val="3"/>
            <charset val="128"/>
          </rPr>
          <t>６５歳以上の方の年金収入を入力</t>
        </r>
      </text>
    </comment>
    <comment ref="Q23" authorId="0" shapeId="0" xr:uid="{00000000-0006-0000-0300-000030000000}">
      <text>
        <r>
          <rPr>
            <sz val="9"/>
            <color indexed="81"/>
            <rFont val="ＭＳ Ｐゴシック"/>
            <family val="3"/>
            <charset val="128"/>
          </rPr>
          <t>６５歳以上の方の年金収入を入力</t>
        </r>
      </text>
    </comment>
    <comment ref="T23" authorId="0" shapeId="0" xr:uid="{00000000-0006-0000-0300-000031000000}">
      <text>
        <r>
          <rPr>
            <sz val="9"/>
            <color indexed="81"/>
            <rFont val="ＭＳ Ｐゴシック"/>
            <family val="3"/>
            <charset val="128"/>
          </rPr>
          <t>６５歳以上の方の年金収入を入力</t>
        </r>
      </text>
    </comment>
    <comment ref="C24" authorId="0" shapeId="0" xr:uid="{00000000-0006-0000-0300-000032000000}">
      <text>
        <r>
          <rPr>
            <sz val="9"/>
            <color indexed="81"/>
            <rFont val="ＭＳ Ｐゴシック"/>
            <family val="3"/>
            <charset val="128"/>
          </rPr>
          <t>営業・不動産・その他雑所得・分離譲渡所得を入力。また、所得合計金額の直接入力でも可</t>
        </r>
      </text>
    </comment>
    <comment ref="F24" authorId="0" shapeId="0" xr:uid="{00000000-0006-0000-0300-000033000000}">
      <text>
        <r>
          <rPr>
            <sz val="9"/>
            <color indexed="81"/>
            <rFont val="ＭＳ Ｐゴシック"/>
            <family val="3"/>
            <charset val="128"/>
          </rPr>
          <t>営業・不動産・その他雑所得・分離譲渡所得を入力。また、所得合計金額の直接入力でも可</t>
        </r>
      </text>
    </comment>
    <comment ref="I24" authorId="0" shapeId="0" xr:uid="{00000000-0006-0000-0300-000034000000}">
      <text>
        <r>
          <rPr>
            <sz val="9"/>
            <color indexed="81"/>
            <rFont val="ＭＳ Ｐゴシック"/>
            <family val="3"/>
            <charset val="128"/>
          </rPr>
          <t>営業・不動産・その他雑所得・分離譲渡所得を入力。また、所得合計金額の直接入力でも可</t>
        </r>
      </text>
    </comment>
    <comment ref="L24" authorId="0" shapeId="0" xr:uid="{00000000-0006-0000-0300-000035000000}">
      <text>
        <r>
          <rPr>
            <sz val="9"/>
            <color indexed="81"/>
            <rFont val="ＭＳ Ｐゴシック"/>
            <family val="3"/>
            <charset val="128"/>
          </rPr>
          <t>営業・不動産・その他雑所得・分離譲渡所得を入力。また、所得合計金額の直接入力でも可</t>
        </r>
      </text>
    </comment>
    <comment ref="O24" authorId="0" shapeId="0" xr:uid="{00000000-0006-0000-0300-000036000000}">
      <text>
        <r>
          <rPr>
            <sz val="9"/>
            <color indexed="81"/>
            <rFont val="ＭＳ Ｐゴシック"/>
            <family val="3"/>
            <charset val="128"/>
          </rPr>
          <t>営業・不動産・その他雑所得・分離譲渡所得を入力。また、所得合計金額の直接入力でも可</t>
        </r>
      </text>
    </comment>
    <comment ref="R24" authorId="0" shapeId="0" xr:uid="{00000000-0006-0000-0300-000037000000}">
      <text>
        <r>
          <rPr>
            <sz val="9"/>
            <color indexed="81"/>
            <rFont val="ＭＳ Ｐゴシック"/>
            <family val="3"/>
            <charset val="128"/>
          </rPr>
          <t>営業・不動産・その他雑所得・分離譲渡所得を入力。また、所得合計金額の直接入力でも可</t>
        </r>
      </text>
    </comment>
    <comment ref="U24" authorId="0" shapeId="0" xr:uid="{00000000-0006-0000-0300-000038000000}">
      <text>
        <r>
          <rPr>
            <sz val="9"/>
            <color indexed="81"/>
            <rFont val="ＭＳ Ｐゴシック"/>
            <family val="3"/>
            <charset val="128"/>
          </rPr>
          <t>営業・不動産・その他雑所得・分離譲渡所得を入力。また、所得合計金額の直接入力でも可</t>
        </r>
      </text>
    </comment>
  </commentList>
</comments>
</file>

<file path=xl/sharedStrings.xml><?xml version="1.0" encoding="utf-8"?>
<sst xmlns="http://schemas.openxmlformats.org/spreadsheetml/2006/main" count="336" uniqueCount="165">
  <si>
    <t>加入者７</t>
    <rPh sb="0" eb="3">
      <t>カニュウシャ</t>
    </rPh>
    <phoneticPr fontId="3"/>
  </si>
  <si>
    <t>加入者６</t>
    <rPh sb="0" eb="3">
      <t>カニュウシャ</t>
    </rPh>
    <phoneticPr fontId="3"/>
  </si>
  <si>
    <t>加入者５</t>
    <rPh sb="0" eb="3">
      <t>カニュウシャ</t>
    </rPh>
    <phoneticPr fontId="3"/>
  </si>
  <si>
    <t>加入者４</t>
    <rPh sb="0" eb="3">
      <t>カニュウシャ</t>
    </rPh>
    <phoneticPr fontId="3"/>
  </si>
  <si>
    <t>加入者３</t>
    <rPh sb="0" eb="3">
      <t>カニュウシャ</t>
    </rPh>
    <phoneticPr fontId="3"/>
  </si>
  <si>
    <t>加入者２</t>
    <rPh sb="0" eb="3">
      <t>カニュウシャ</t>
    </rPh>
    <phoneticPr fontId="3"/>
  </si>
  <si>
    <t>加入者１</t>
    <rPh sb="0" eb="3">
      <t>カニュウシャ</t>
    </rPh>
    <phoneticPr fontId="3"/>
  </si>
  <si>
    <t>給与収入</t>
    <rPh sb="0" eb="2">
      <t>キュウヨ</t>
    </rPh>
    <rPh sb="2" eb="4">
      <t>シュウニュウ</t>
    </rPh>
    <phoneticPr fontId="3"/>
  </si>
  <si>
    <t>年齢</t>
    <rPh sb="0" eb="2">
      <t>ネンレイ</t>
    </rPh>
    <phoneticPr fontId="3"/>
  </si>
  <si>
    <t>生年月日</t>
    <rPh sb="0" eb="2">
      <t>セイネン</t>
    </rPh>
    <rPh sb="2" eb="4">
      <t>ガッピ</t>
    </rPh>
    <phoneticPr fontId="3"/>
  </si>
  <si>
    <t>Ｑ２</t>
    <phoneticPr fontId="3"/>
  </si>
  <si>
    <t>Ｑ１</t>
    <phoneticPr fontId="3"/>
  </si>
  <si>
    <r>
      <t>4</t>
    </r>
    <r>
      <rPr>
        <sz val="11"/>
        <rFont val="ＭＳ Ｐゴシック"/>
        <family val="3"/>
        <charset val="128"/>
      </rPr>
      <t>0</t>
    </r>
    <r>
      <rPr>
        <sz val="11"/>
        <rFont val="ＭＳ Ｐゴシック"/>
        <family val="3"/>
        <charset val="128"/>
      </rPr>
      <t>歳～</t>
    </r>
    <r>
      <rPr>
        <sz val="11"/>
        <rFont val="ＭＳ Ｐゴシック"/>
        <family val="3"/>
        <charset val="128"/>
      </rPr>
      <t>64</t>
    </r>
    <r>
      <rPr>
        <sz val="11"/>
        <rFont val="ＭＳ Ｐゴシック"/>
        <family val="3"/>
        <charset val="128"/>
      </rPr>
      <t>歳の所得は</t>
    </r>
    <rPh sb="2" eb="3">
      <t>サイ</t>
    </rPh>
    <rPh sb="6" eb="7">
      <t>サイ</t>
    </rPh>
    <rPh sb="8" eb="10">
      <t>ショトク</t>
    </rPh>
    <phoneticPr fontId="3"/>
  </si>
  <si>
    <t>収入</t>
    <rPh sb="0" eb="2">
      <t>シュウニュウ</t>
    </rPh>
    <phoneticPr fontId="3"/>
  </si>
  <si>
    <t>所得①</t>
    <rPh sb="0" eb="2">
      <t>ショトク</t>
    </rPh>
    <phoneticPr fontId="3"/>
  </si>
  <si>
    <t>所得②</t>
    <rPh sb="0" eb="2">
      <t>ショトク</t>
    </rPh>
    <phoneticPr fontId="3"/>
  </si>
  <si>
    <t>調整控除後の所得</t>
    <rPh sb="0" eb="2">
      <t>チョウセイ</t>
    </rPh>
    <rPh sb="2" eb="4">
      <t>コウジョ</t>
    </rPh>
    <rPh sb="4" eb="5">
      <t>ゴ</t>
    </rPh>
    <rPh sb="6" eb="8">
      <t>ショトク</t>
    </rPh>
    <phoneticPr fontId="3"/>
  </si>
  <si>
    <t>非自発的失業による所得減額（－７０％）</t>
    <rPh sb="0" eb="1">
      <t>ヒ</t>
    </rPh>
    <rPh sb="1" eb="4">
      <t>ジハツテキ</t>
    </rPh>
    <rPh sb="4" eb="6">
      <t>シツギョウ</t>
    </rPh>
    <rPh sb="9" eb="11">
      <t>ショトク</t>
    </rPh>
    <rPh sb="11" eb="12">
      <t>ゲン</t>
    </rPh>
    <rPh sb="12" eb="13">
      <t>ガク</t>
    </rPh>
    <phoneticPr fontId="3"/>
  </si>
  <si>
    <t>公的年金収入　（65歳未満）</t>
    <rPh sb="0" eb="2">
      <t>コウテキ</t>
    </rPh>
    <rPh sb="2" eb="4">
      <t>ネンキン</t>
    </rPh>
    <rPh sb="4" eb="6">
      <t>シュウニュウ</t>
    </rPh>
    <rPh sb="10" eb="11">
      <t>サイ</t>
    </rPh>
    <rPh sb="11" eb="13">
      <t>ミマン</t>
    </rPh>
    <phoneticPr fontId="3"/>
  </si>
  <si>
    <t>営業所得・不動産所得・その他雑所得等</t>
    <rPh sb="0" eb="2">
      <t>エイギョウ</t>
    </rPh>
    <rPh sb="2" eb="4">
      <t>ショトク</t>
    </rPh>
    <rPh sb="5" eb="8">
      <t>フドウサン</t>
    </rPh>
    <rPh sb="8" eb="10">
      <t>ショトク</t>
    </rPh>
    <rPh sb="13" eb="14">
      <t>タ</t>
    </rPh>
    <rPh sb="14" eb="15">
      <t>ザツ</t>
    </rPh>
    <rPh sb="15" eb="17">
      <t>ショトク</t>
    </rPh>
    <rPh sb="17" eb="18">
      <t>トウ</t>
    </rPh>
    <phoneticPr fontId="3"/>
  </si>
  <si>
    <t>＊＊＊＊</t>
    <phoneticPr fontId="3"/>
  </si>
  <si>
    <t>所得合計</t>
    <rPh sb="0" eb="2">
      <t>ショトク</t>
    </rPh>
    <rPh sb="2" eb="4">
      <t>ゴウケイ</t>
    </rPh>
    <phoneticPr fontId="3"/>
  </si>
  <si>
    <t>基礎控除</t>
    <rPh sb="0" eb="2">
      <t>キソ</t>
    </rPh>
    <rPh sb="2" eb="4">
      <t>コウジョ</t>
    </rPh>
    <phoneticPr fontId="3"/>
  </si>
  <si>
    <t>算定基礎額</t>
    <rPh sb="0" eb="2">
      <t>サンテイ</t>
    </rPh>
    <rPh sb="2" eb="4">
      <t>キソ</t>
    </rPh>
    <rPh sb="4" eb="5">
      <t>ガク</t>
    </rPh>
    <phoneticPr fontId="3"/>
  </si>
  <si>
    <t>介護分・算定基礎合計額</t>
    <rPh sb="0" eb="2">
      <t>カイゴ</t>
    </rPh>
    <rPh sb="2" eb="3">
      <t>ブン</t>
    </rPh>
    <rPh sb="4" eb="6">
      <t>サンテイ</t>
    </rPh>
    <rPh sb="6" eb="8">
      <t>キソ</t>
    </rPh>
    <rPh sb="8" eb="10">
      <t>ゴウケイ</t>
    </rPh>
    <rPh sb="10" eb="11">
      <t>ガク</t>
    </rPh>
    <phoneticPr fontId="3"/>
  </si>
  <si>
    <r>
      <t>0歳～</t>
    </r>
    <r>
      <rPr>
        <sz val="11"/>
        <rFont val="ＭＳ Ｐゴシック"/>
        <family val="3"/>
        <charset val="128"/>
      </rPr>
      <t>39歳､65歳～74歳</t>
    </r>
    <r>
      <rPr>
        <sz val="11"/>
        <rFont val="ＭＳ Ｐゴシック"/>
        <family val="3"/>
        <charset val="128"/>
      </rPr>
      <t>の所得は</t>
    </r>
    <rPh sb="1" eb="2">
      <t>サイ</t>
    </rPh>
    <rPh sb="5" eb="6">
      <t>サイ</t>
    </rPh>
    <rPh sb="9" eb="10">
      <t>サイ</t>
    </rPh>
    <rPh sb="13" eb="14">
      <t>サイ</t>
    </rPh>
    <rPh sb="15" eb="17">
      <t>ショトク</t>
    </rPh>
    <phoneticPr fontId="3"/>
  </si>
  <si>
    <t>所得③</t>
    <rPh sb="0" eb="2">
      <t>ショトク</t>
    </rPh>
    <phoneticPr fontId="3"/>
  </si>
  <si>
    <t>所得④</t>
    <rPh sb="0" eb="2">
      <t>ショトク</t>
    </rPh>
    <phoneticPr fontId="3"/>
  </si>
  <si>
    <t>公的年金収入 (65歳以上)</t>
    <rPh sb="0" eb="2">
      <t>コウテキ</t>
    </rPh>
    <rPh sb="2" eb="4">
      <t>ネンキン</t>
    </rPh>
    <rPh sb="4" eb="6">
      <t>シュウニュウ</t>
    </rPh>
    <rPh sb="10" eb="11">
      <t>サイ</t>
    </rPh>
    <rPh sb="11" eb="13">
      <t>イジョウ</t>
    </rPh>
    <phoneticPr fontId="3"/>
  </si>
  <si>
    <t>医療分・後期高齢者支援分 算定基礎合計額</t>
    <rPh sb="0" eb="2">
      <t>イリョウ</t>
    </rPh>
    <rPh sb="2" eb="3">
      <t>ブン</t>
    </rPh>
    <rPh sb="4" eb="6">
      <t>コウキ</t>
    </rPh>
    <rPh sb="6" eb="8">
      <t>コウレイ</t>
    </rPh>
    <rPh sb="8" eb="9">
      <t>シャ</t>
    </rPh>
    <rPh sb="9" eb="11">
      <t>シエン</t>
    </rPh>
    <rPh sb="11" eb="12">
      <t>ブン</t>
    </rPh>
    <rPh sb="13" eb="15">
      <t>サンテイ</t>
    </rPh>
    <rPh sb="15" eb="17">
      <t>キソ</t>
    </rPh>
    <rPh sb="17" eb="19">
      <t>ゴウケイ</t>
    </rPh>
    <rPh sb="19" eb="20">
      <t>ガク</t>
    </rPh>
    <phoneticPr fontId="3"/>
  </si>
  <si>
    <t xml:space="preserve">  ※　納税義務者は、被保険者のいる世帯の世帯主です。</t>
  </si>
  <si>
    <r>
      <t>①　平等割額　</t>
    </r>
    <r>
      <rPr>
        <sz val="8"/>
        <rFont val="ＭＳ Ｐゴシック"/>
        <family val="3"/>
        <charset val="128"/>
      </rPr>
      <t>（１世帯当たりのもの）　</t>
    </r>
    <phoneticPr fontId="3"/>
  </si>
  <si>
    <t>=</t>
    <phoneticPr fontId="3"/>
  </si>
  <si>
    <t>円/年</t>
    <rPh sb="0" eb="1">
      <t>エン</t>
    </rPh>
    <rPh sb="2" eb="3">
      <t>ネン</t>
    </rPh>
    <phoneticPr fontId="3"/>
  </si>
  <si>
    <r>
      <t>②　均等割額　</t>
    </r>
    <r>
      <rPr>
        <sz val="8"/>
        <rFont val="ＭＳ Ｐゴシック"/>
        <family val="3"/>
        <charset val="128"/>
      </rPr>
      <t>（被保険者１人当たりのもの）</t>
    </r>
    <phoneticPr fontId="3"/>
  </si>
  <si>
    <r>
      <t>③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</si>
  <si>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t>算定基礎額 (基礎控除後の総所得金額等)合計</t>
    <rPh sb="0" eb="2">
      <t>サンテイ</t>
    </rPh>
    <rPh sb="2" eb="4">
      <t>キソ</t>
    </rPh>
    <rPh sb="4" eb="5">
      <t>ガク</t>
    </rPh>
    <rPh sb="20" eb="22">
      <t>ゴウケイ</t>
    </rPh>
    <phoneticPr fontId="3"/>
  </si>
  <si>
    <t>×</t>
    <phoneticPr fontId="3"/>
  </si>
  <si>
    <t xml:space="preserve">基礎課税額　合計（①＋②＋③） </t>
    <phoneticPr fontId="3"/>
  </si>
  <si>
    <t>≒</t>
  </si>
  <si>
    <t xml:space="preserve">後期高齢者支援金等課税額　合計（①＋②＋③） </t>
    <rPh sb="0" eb="2">
      <t>コウキ</t>
    </rPh>
    <rPh sb="2" eb="5">
      <t>コウレイシャ</t>
    </rPh>
    <rPh sb="5" eb="7">
      <t>シエン</t>
    </rPh>
    <rPh sb="7" eb="8">
      <t>キン</t>
    </rPh>
    <rPh sb="8" eb="9">
      <t>トウ</t>
    </rPh>
    <phoneticPr fontId="3"/>
  </si>
  <si>
    <r>
      <t>①　平等割額　</t>
    </r>
    <r>
      <rPr>
        <sz val="8"/>
        <rFont val="ＭＳ Ｐゴシック"/>
        <family val="3"/>
        <charset val="128"/>
      </rPr>
      <t>（１世帯当たりのもの）</t>
    </r>
    <r>
      <rPr>
        <sz val="10"/>
        <rFont val="ＭＳ Ｐゴシック"/>
        <family val="3"/>
        <charset val="128"/>
      </rPr>
      <t>　</t>
    </r>
    <phoneticPr fontId="3"/>
  </si>
  <si>
    <r>
      <t>②　均等割額　</t>
    </r>
    <r>
      <rPr>
        <sz val="8"/>
        <rFont val="ＭＳ Ｐゴシック"/>
        <family val="3"/>
        <charset val="128"/>
      </rPr>
      <t>（介護保険第２号被保険者１人当たりのもの）</t>
    </r>
    <phoneticPr fontId="3"/>
  </si>
  <si>
    <r>
      <t>③　所得割額　</t>
    </r>
    <r>
      <rPr>
        <sz val="8"/>
        <rFont val="ＭＳ Ｐゴシック"/>
        <family val="3"/>
        <charset val="128"/>
      </rPr>
      <t xml:space="preserve">（介護保険第２号被保険者全員の所得に応じたもの）  </t>
    </r>
    <r>
      <rPr>
        <sz val="10"/>
        <rFont val="ＭＳ Ｐゴシック"/>
        <family val="3"/>
        <charset val="128"/>
      </rPr>
      <t xml:space="preserve"> </t>
    </r>
    <phoneticPr fontId="3"/>
  </si>
  <si>
    <t xml:space="preserve">介護納付金課税額　合計（①＋②＋③） </t>
    <phoneticPr fontId="3"/>
  </si>
  <si>
    <t>１か月当たりの金額（１期当たりではありません）</t>
    <rPh sb="7" eb="9">
      <t>キンガク</t>
    </rPh>
    <rPh sb="11" eb="12">
      <t>キ</t>
    </rPh>
    <rPh sb="12" eb="13">
      <t>ア</t>
    </rPh>
    <phoneticPr fontId="3"/>
  </si>
  <si>
    <t>円</t>
    <rPh sb="0" eb="1">
      <t>エン</t>
    </rPh>
    <phoneticPr fontId="3"/>
  </si>
  <si>
    <t xml:space="preserve"> *  加入月数による年税額</t>
    <rPh sb="4" eb="6">
      <t>カニュウ</t>
    </rPh>
    <rPh sb="6" eb="8">
      <t>ツキスウ</t>
    </rPh>
    <rPh sb="11" eb="12">
      <t>ネン</t>
    </rPh>
    <rPh sb="12" eb="13">
      <t>ゼイ</t>
    </rPh>
    <rPh sb="13" eb="14">
      <t>ガク</t>
    </rPh>
    <phoneticPr fontId="3"/>
  </si>
  <si>
    <t>か月分</t>
    <rPh sb="1" eb="2">
      <t>ツキ</t>
    </rPh>
    <rPh sb="2" eb="3">
      <t>ブン</t>
    </rPh>
    <phoneticPr fontId="3"/>
  </si>
  <si>
    <t>給与所得換算表</t>
  </si>
  <si>
    <t>配偶者所得</t>
    <rPh sb="0" eb="3">
      <t>ハイグウシャ</t>
    </rPh>
    <rPh sb="3" eb="5">
      <t>ショトク</t>
    </rPh>
    <phoneticPr fontId="3"/>
  </si>
  <si>
    <t>市民税</t>
    <rPh sb="0" eb="3">
      <t>シミンゼイ</t>
    </rPh>
    <phoneticPr fontId="3"/>
  </si>
  <si>
    <t>所得税</t>
    <rPh sb="0" eb="3">
      <t>ショトクゼイ</t>
    </rPh>
    <phoneticPr fontId="3"/>
  </si>
  <si>
    <t>R3年改正</t>
    <rPh sb="2" eb="3">
      <t>ネン</t>
    </rPh>
    <rPh sb="3" eb="5">
      <t>カイセイ</t>
    </rPh>
    <phoneticPr fontId="3"/>
  </si>
  <si>
    <t>給与収入</t>
  </si>
  <si>
    <t>率</t>
  </si>
  <si>
    <t>控除額</t>
  </si>
  <si>
    <t>加算額</t>
  </si>
  <si>
    <t>年金収入換算表</t>
  </si>
  <si>
    <t>６５歳未満</t>
    <rPh sb="3" eb="5">
      <t>ミマン</t>
    </rPh>
    <phoneticPr fontId="3"/>
  </si>
  <si>
    <t>年金収入</t>
  </si>
  <si>
    <t>６５歳以上</t>
  </si>
  <si>
    <t>市県民税生保</t>
  </si>
  <si>
    <t>所得税生保</t>
  </si>
  <si>
    <t>支払額</t>
  </si>
  <si>
    <t>割る</t>
  </si>
  <si>
    <t>掛ける</t>
  </si>
  <si>
    <t>加算</t>
  </si>
  <si>
    <t>市県民税損保</t>
  </si>
  <si>
    <t>所得税損保</t>
  </si>
  <si>
    <t>長期</t>
  </si>
  <si>
    <t>短期</t>
  </si>
  <si>
    <t>所得税生保→住民税生保</t>
    <rPh sb="0" eb="3">
      <t>ショトクゼイ</t>
    </rPh>
    <rPh sb="3" eb="5">
      <t>セイホ</t>
    </rPh>
    <rPh sb="6" eb="9">
      <t>ジュウミンゼイ</t>
    </rPh>
    <rPh sb="9" eb="11">
      <t>セイホ</t>
    </rPh>
    <phoneticPr fontId="3"/>
  </si>
  <si>
    <t>所得税控除額</t>
    <rPh sb="0" eb="2">
      <t>ショトク</t>
    </rPh>
    <rPh sb="2" eb="3">
      <t>ゼイ</t>
    </rPh>
    <rPh sb="3" eb="6">
      <t>コウジョガク</t>
    </rPh>
    <phoneticPr fontId="3"/>
  </si>
  <si>
    <t>減算</t>
    <rPh sb="0" eb="2">
      <t>ゲンサン</t>
    </rPh>
    <phoneticPr fontId="3"/>
  </si>
  <si>
    <t>所得税損保→住民税損保</t>
    <rPh sb="0" eb="3">
      <t>ショトクゼイ</t>
    </rPh>
    <rPh sb="3" eb="4">
      <t>ソン</t>
    </rPh>
    <rPh sb="4" eb="5">
      <t>セイホ</t>
    </rPh>
    <rPh sb="6" eb="9">
      <t>ジュウミンゼイ</t>
    </rPh>
    <rPh sb="9" eb="10">
      <t>ソン</t>
    </rPh>
    <rPh sb="10" eb="11">
      <t>セイホ</t>
    </rPh>
    <phoneticPr fontId="3"/>
  </si>
  <si>
    <t>控除額</t>
    <rPh sb="0" eb="3">
      <t>コウジョガク</t>
    </rPh>
    <phoneticPr fontId="3"/>
  </si>
  <si>
    <t>長期</t>
    <rPh sb="0" eb="2">
      <t>チョウキ</t>
    </rPh>
    <phoneticPr fontId="3"/>
  </si>
  <si>
    <t>短期</t>
    <rPh sb="0" eb="2">
      <t>タンキ</t>
    </rPh>
    <phoneticPr fontId="3"/>
  </si>
  <si>
    <t>税率表等</t>
  </si>
  <si>
    <t>税率表</t>
  </si>
  <si>
    <t>所得税率</t>
  </si>
  <si>
    <t>課税所得</t>
  </si>
  <si>
    <t>市民税</t>
  </si>
  <si>
    <t>県民税</t>
  </si>
  <si>
    <t>ご不明な点がございましたらお問い合わせください。</t>
    <rPh sb="1" eb="3">
      <t>フメイ</t>
    </rPh>
    <rPh sb="4" eb="5">
      <t>テン</t>
    </rPh>
    <rPh sb="14" eb="15">
      <t>ト</t>
    </rPh>
    <rPh sb="16" eb="17">
      <t>ア</t>
    </rPh>
    <phoneticPr fontId="3"/>
  </si>
  <si>
    <t>宝塚市役所国民健康保険課　資格担当　0797-77-2065</t>
    <rPh sb="0" eb="1">
      <t>タカラ</t>
    </rPh>
    <rPh sb="1" eb="2">
      <t>ヅカ</t>
    </rPh>
    <rPh sb="2" eb="5">
      <t>シヤクショ</t>
    </rPh>
    <rPh sb="5" eb="7">
      <t>コクミン</t>
    </rPh>
    <rPh sb="7" eb="9">
      <t>ケンコウ</t>
    </rPh>
    <rPh sb="9" eb="11">
      <t>ホケン</t>
    </rPh>
    <rPh sb="11" eb="12">
      <t>カ</t>
    </rPh>
    <rPh sb="13" eb="15">
      <t>シカク</t>
    </rPh>
    <rPh sb="15" eb="17">
      <t>タントウ</t>
    </rPh>
    <phoneticPr fontId="3"/>
  </si>
  <si>
    <r>
      <t>給与</t>
    </r>
    <r>
      <rPr>
        <b/>
        <sz val="11"/>
        <color rgb="FFFF0000"/>
        <rFont val="ＭＳ Ｐゴシック"/>
        <family val="3"/>
        <charset val="128"/>
      </rPr>
      <t>収入</t>
    </r>
    <rPh sb="0" eb="2">
      <t>キュウヨ</t>
    </rPh>
    <rPh sb="2" eb="4">
      <t>シュウニュウ</t>
    </rPh>
    <phoneticPr fontId="3"/>
  </si>
  <si>
    <r>
      <t>年金</t>
    </r>
    <r>
      <rPr>
        <b/>
        <sz val="11"/>
        <color rgb="FFFF0000"/>
        <rFont val="ＭＳ Ｐゴシック"/>
        <family val="3"/>
        <charset val="128"/>
      </rPr>
      <t>収入</t>
    </r>
    <rPh sb="0" eb="2">
      <t>ネンキン</t>
    </rPh>
    <rPh sb="2" eb="4">
      <t>シュウニュウ</t>
    </rPh>
    <phoneticPr fontId="3"/>
  </si>
  <si>
    <r>
      <t>営業・不動産</t>
    </r>
    <r>
      <rPr>
        <b/>
        <sz val="9"/>
        <color rgb="FFFF0000"/>
        <rFont val="ＭＳ Ｐゴシック"/>
        <family val="3"/>
        <charset val="128"/>
      </rPr>
      <t>所得</t>
    </r>
    <r>
      <rPr>
        <sz val="9"/>
        <rFont val="ＭＳ Ｐゴシック"/>
        <family val="3"/>
        <charset val="128"/>
      </rPr>
      <t>・その他</t>
    </r>
    <r>
      <rPr>
        <b/>
        <sz val="9"/>
        <color rgb="FFFF0000"/>
        <rFont val="ＭＳ Ｐゴシック"/>
        <family val="3"/>
        <charset val="128"/>
      </rPr>
      <t>所得</t>
    </r>
    <rPh sb="0" eb="2">
      <t>エイギョウ</t>
    </rPh>
    <rPh sb="3" eb="6">
      <t>フドウサン</t>
    </rPh>
    <rPh sb="6" eb="8">
      <t>ショトク</t>
    </rPh>
    <rPh sb="11" eb="12">
      <t>タ</t>
    </rPh>
    <rPh sb="12" eb="14">
      <t>ショトク</t>
    </rPh>
    <phoneticPr fontId="3"/>
  </si>
  <si>
    <t>加入者２</t>
    <rPh sb="0" eb="3">
      <t>カニュウシャ</t>
    </rPh>
    <phoneticPr fontId="3"/>
  </si>
  <si>
    <t>加入者３</t>
    <rPh sb="0" eb="3">
      <t>カニュウシャ</t>
    </rPh>
    <phoneticPr fontId="3"/>
  </si>
  <si>
    <t>加入者４</t>
    <rPh sb="0" eb="3">
      <t>カニュウシャ</t>
    </rPh>
    <phoneticPr fontId="3"/>
  </si>
  <si>
    <t>加入者５</t>
    <rPh sb="0" eb="3">
      <t>カニュウシャ</t>
    </rPh>
    <phoneticPr fontId="3"/>
  </si>
  <si>
    <t>加入者６</t>
    <rPh sb="0" eb="3">
      <t>カニュウシャ</t>
    </rPh>
    <phoneticPr fontId="3"/>
  </si>
  <si>
    <t>加入者７</t>
    <rPh sb="0" eb="3">
      <t>カニュウシャ</t>
    </rPh>
    <phoneticPr fontId="3"/>
  </si>
  <si>
    <r>
      <t>加入する方</t>
    </r>
    <r>
      <rPr>
        <b/>
        <sz val="10"/>
        <rFont val="ＭＳ Ｐゴシック"/>
        <family val="3"/>
        <charset val="128"/>
      </rPr>
      <t>【全員】</t>
    </r>
    <r>
      <rPr>
        <sz val="10"/>
        <rFont val="ＭＳ Ｐゴシック"/>
        <family val="3"/>
        <charset val="128"/>
      </rPr>
      <t>の生年月日と</t>
    </r>
    <rPh sb="0" eb="2">
      <t>カニュウ</t>
    </rPh>
    <rPh sb="4" eb="5">
      <t>カタ</t>
    </rPh>
    <rPh sb="6" eb="8">
      <t>ゼンイン</t>
    </rPh>
    <rPh sb="10" eb="12">
      <t>セイネン</t>
    </rPh>
    <rPh sb="12" eb="14">
      <t>ガッピ</t>
    </rPh>
    <phoneticPr fontId="3"/>
  </si>
  <si>
    <t>後期</t>
    <rPh sb="0" eb="2">
      <t>コウキ</t>
    </rPh>
    <phoneticPr fontId="3"/>
  </si>
  <si>
    <t>基礎</t>
    <rPh sb="0" eb="2">
      <t>キソ</t>
    </rPh>
    <phoneticPr fontId="3"/>
  </si>
  <si>
    <t>介護</t>
    <rPh sb="0" eb="2">
      <t>カイゴ</t>
    </rPh>
    <phoneticPr fontId="3"/>
  </si>
  <si>
    <t>令和４年度</t>
    <rPh sb="0" eb="2">
      <t>レイワ</t>
    </rPh>
    <rPh sb="3" eb="4">
      <t>ネン</t>
    </rPh>
    <rPh sb="4" eb="5">
      <t>ド</t>
    </rPh>
    <phoneticPr fontId="3"/>
  </si>
  <si>
    <t>対象年中</t>
    <rPh sb="0" eb="2">
      <t>タイショウ</t>
    </rPh>
    <rPh sb="2" eb="3">
      <t>ネン</t>
    </rPh>
    <rPh sb="3" eb="4">
      <t>チュウ</t>
    </rPh>
    <phoneticPr fontId="3"/>
  </si>
  <si>
    <t>平等</t>
    <rPh sb="0" eb="2">
      <t>ビョウドウ</t>
    </rPh>
    <phoneticPr fontId="3"/>
  </si>
  <si>
    <t>均等</t>
    <rPh sb="0" eb="2">
      <t>キントウ</t>
    </rPh>
    <phoneticPr fontId="3"/>
  </si>
  <si>
    <t>所得</t>
    <rPh sb="0" eb="2">
      <t>ショトク</t>
    </rPh>
    <phoneticPr fontId="3"/>
  </si>
  <si>
    <t>限度</t>
    <rPh sb="0" eb="2">
      <t>ゲンド</t>
    </rPh>
    <phoneticPr fontId="3"/>
  </si>
  <si>
    <t>(３)　介護納付金課税額　（介護納付金分）　　</t>
    <phoneticPr fontId="3"/>
  </si>
  <si>
    <t>課税限度額は</t>
  </si>
  <si>
    <t>課税限度額は</t>
    <phoneticPr fontId="3"/>
  </si>
  <si>
    <t>(２)　後期高齢者支援金等課税額　（後期高齢者支援分）</t>
    <rPh sb="4" eb="6">
      <t>コウキ</t>
    </rPh>
    <rPh sb="6" eb="9">
      <t>コウレイシャ</t>
    </rPh>
    <rPh sb="9" eb="11">
      <t>シエン</t>
    </rPh>
    <rPh sb="11" eb="12">
      <t>キン</t>
    </rPh>
    <rPh sb="12" eb="13">
      <t>トウ</t>
    </rPh>
    <rPh sb="13" eb="14">
      <t>カ</t>
    </rPh>
    <rPh sb="14" eb="15">
      <t>ゼイ</t>
    </rPh>
    <rPh sb="15" eb="16">
      <t>ガク</t>
    </rPh>
    <rPh sb="22" eb="23">
      <t>シャ</t>
    </rPh>
    <phoneticPr fontId="3"/>
  </si>
  <si>
    <t>(１)　基礎課税額　（医療給付費分）</t>
    <phoneticPr fontId="3"/>
  </si>
  <si>
    <r>
      <t xml:space="preserve">（１）　　課税額  </t>
    </r>
    <r>
      <rPr>
        <sz val="8"/>
        <rFont val="ＭＳ Ｐゴシック"/>
        <family val="3"/>
        <charset val="128"/>
      </rPr>
      <t xml:space="preserve">（100円未満切捨）            ≦ 課税限度額 </t>
    </r>
    <rPh sb="34" eb="36">
      <t>カゼイ</t>
    </rPh>
    <rPh sb="36" eb="39">
      <t>ゲンドガク</t>
    </rPh>
    <phoneticPr fontId="3"/>
  </si>
  <si>
    <r>
      <t xml:space="preserve">（２）　　課税額  </t>
    </r>
    <r>
      <rPr>
        <sz val="8"/>
        <rFont val="ＭＳ Ｐゴシック"/>
        <family val="3"/>
        <charset val="128"/>
      </rPr>
      <t xml:space="preserve">（100円未満切捨）            ≦ 課税限度額 </t>
    </r>
    <rPh sb="34" eb="36">
      <t>カゼイ</t>
    </rPh>
    <rPh sb="36" eb="39">
      <t>ゲンドガク</t>
    </rPh>
    <phoneticPr fontId="3"/>
  </si>
  <si>
    <r>
      <t xml:space="preserve">（３）　　課税額  </t>
    </r>
    <r>
      <rPr>
        <sz val="8"/>
        <rFont val="ＭＳ Ｐゴシック"/>
        <family val="3"/>
        <charset val="128"/>
      </rPr>
      <t xml:space="preserve">（100円未満切捨）          ≦ 課税限度額 </t>
    </r>
    <rPh sb="32" eb="34">
      <t>カゼイ</t>
    </rPh>
    <rPh sb="34" eb="37">
      <t>ゲンドガク</t>
    </rPh>
    <phoneticPr fontId="3"/>
  </si>
  <si>
    <t>自動計算※</t>
    <rPh sb="0" eb="2">
      <t>ジドウ</t>
    </rPh>
    <rPh sb="2" eb="4">
      <t>ケイサン</t>
    </rPh>
    <phoneticPr fontId="3"/>
  </si>
  <si>
    <t>の国民健康保険税の計算見込額は、次のとおりです。</t>
    <phoneticPr fontId="3"/>
  </si>
  <si>
    <t>※対象年度の4/1時点での年齢が自動計算されています。</t>
    <rPh sb="1" eb="3">
      <t>タイショウ</t>
    </rPh>
    <rPh sb="3" eb="5">
      <t>ネンド</t>
    </rPh>
    <rPh sb="9" eb="11">
      <t>ジテン</t>
    </rPh>
    <rPh sb="13" eb="15">
      <t>ネンレイ</t>
    </rPh>
    <rPh sb="16" eb="18">
      <t>ジドウ</t>
    </rPh>
    <rPh sb="18" eb="20">
      <t>ケイサン</t>
    </rPh>
    <phoneticPr fontId="3"/>
  </si>
  <si>
    <t>国民健康保険の試算表入力シート</t>
    <rPh sb="0" eb="6">
      <t>コクミンケンコウホケン</t>
    </rPh>
    <rPh sb="7" eb="10">
      <t>シサンヒョウ</t>
    </rPh>
    <rPh sb="10" eb="12">
      <t>ニュウリョク</t>
    </rPh>
    <phoneticPr fontId="3"/>
  </si>
  <si>
    <t>　水色部分に入力し、【あなたの国民健康保険税の試算結果はこちら】を押してください。</t>
    <rPh sb="1" eb="3">
      <t>ミズイロ</t>
    </rPh>
    <rPh sb="3" eb="5">
      <t>ブブン</t>
    </rPh>
    <rPh sb="6" eb="8">
      <t>ニュウリョク</t>
    </rPh>
    <rPh sb="15" eb="17">
      <t>コクミン</t>
    </rPh>
    <rPh sb="17" eb="19">
      <t>ケンコウ</t>
    </rPh>
    <rPh sb="19" eb="21">
      <t>ホケン</t>
    </rPh>
    <rPh sb="21" eb="22">
      <t>ゼイ</t>
    </rPh>
    <rPh sb="23" eb="25">
      <t>シサン</t>
    </rPh>
    <rPh sb="25" eb="27">
      <t>ケッカ</t>
    </rPh>
    <rPh sb="33" eb="34">
      <t>オ</t>
    </rPh>
    <phoneticPr fontId="3"/>
  </si>
  <si>
    <t>令和５年度</t>
    <rPh sb="0" eb="2">
      <t>レイワ</t>
    </rPh>
    <rPh sb="3" eb="4">
      <t>ネン</t>
    </rPh>
    <rPh sb="4" eb="5">
      <t>ド</t>
    </rPh>
    <phoneticPr fontId="3"/>
  </si>
  <si>
    <t>令和６年度</t>
    <rPh sb="0" eb="2">
      <t>レイワ</t>
    </rPh>
    <rPh sb="3" eb="4">
      <t>ネン</t>
    </rPh>
    <rPh sb="4" eb="5">
      <t>ド</t>
    </rPh>
    <phoneticPr fontId="3"/>
  </si>
  <si>
    <t>令和７年度</t>
    <rPh sb="0" eb="2">
      <t>レイワ</t>
    </rPh>
    <rPh sb="3" eb="4">
      <t>ネン</t>
    </rPh>
    <rPh sb="4" eb="5">
      <t>ド</t>
    </rPh>
    <phoneticPr fontId="3"/>
  </si>
  <si>
    <t>令和８年度</t>
    <rPh sb="0" eb="2">
      <t>レイワ</t>
    </rPh>
    <rPh sb="3" eb="4">
      <t>ネン</t>
    </rPh>
    <rPh sb="4" eb="5">
      <t>ド</t>
    </rPh>
    <phoneticPr fontId="3"/>
  </si>
  <si>
    <t>令和９年度</t>
    <rPh sb="0" eb="2">
      <t>レイワ</t>
    </rPh>
    <rPh sb="3" eb="4">
      <t>ネン</t>
    </rPh>
    <rPh sb="4" eb="5">
      <t>ド</t>
    </rPh>
    <phoneticPr fontId="3"/>
  </si>
  <si>
    <t>令和１０年度</t>
    <rPh sb="0" eb="2">
      <t>レイワ</t>
    </rPh>
    <rPh sb="4" eb="5">
      <t>ネン</t>
    </rPh>
    <rPh sb="5" eb="6">
      <t>ド</t>
    </rPh>
    <phoneticPr fontId="3"/>
  </si>
  <si>
    <t>1950/1/1</t>
    <phoneticPr fontId="3"/>
  </si>
  <si>
    <t>年中の収入等についてご入力ください。</t>
    <rPh sb="0" eb="1">
      <t>ネン</t>
    </rPh>
    <rPh sb="1" eb="2">
      <t>チュウ</t>
    </rPh>
    <rPh sb="3" eb="5">
      <t>シュウニュウ</t>
    </rPh>
    <rPh sb="5" eb="6">
      <t>トウ</t>
    </rPh>
    <rPh sb="11" eb="13">
      <t>ニュウリョク</t>
    </rPh>
    <phoneticPr fontId="3"/>
  </si>
  <si>
    <t>入力例</t>
    <rPh sb="0" eb="2">
      <t>ニュウリョク</t>
    </rPh>
    <rPh sb="2" eb="3">
      <t>レイ</t>
    </rPh>
    <phoneticPr fontId="3"/>
  </si>
  <si>
    <t>　※ 所得割額の算定基礎になるのは、</t>
    <phoneticPr fontId="3"/>
  </si>
  <si>
    <t>　※ 算定基礎となる年中の世帯主及び加入者の所得によっては、国の制度で減額が行われる場合があります。</t>
    <rPh sb="3" eb="5">
      <t>サンテイ</t>
    </rPh>
    <rPh sb="5" eb="7">
      <t>キソ</t>
    </rPh>
    <rPh sb="10" eb="11">
      <t>ネン</t>
    </rPh>
    <rPh sb="11" eb="12">
      <t>チュウ</t>
    </rPh>
    <rPh sb="13" eb="16">
      <t>セタイヌシ</t>
    </rPh>
    <rPh sb="16" eb="17">
      <t>オヨ</t>
    </rPh>
    <rPh sb="18" eb="21">
      <t>カニュウシャ</t>
    </rPh>
    <rPh sb="22" eb="24">
      <t>ショトク</t>
    </rPh>
    <rPh sb="30" eb="31">
      <t>クニ</t>
    </rPh>
    <rPh sb="32" eb="34">
      <t>セイド</t>
    </rPh>
    <rPh sb="35" eb="37">
      <t>ゲンガク</t>
    </rPh>
    <rPh sb="38" eb="39">
      <t>オコナ</t>
    </rPh>
    <rPh sb="42" eb="44">
      <t>バアイ</t>
    </rPh>
    <phoneticPr fontId="3"/>
  </si>
  <si>
    <t>【　注　意　事　項　】</t>
    <rPh sb="2" eb="3">
      <t>チュウ</t>
    </rPh>
    <rPh sb="4" eb="5">
      <t>イ</t>
    </rPh>
    <rPh sb="6" eb="7">
      <t>コト</t>
    </rPh>
    <rPh sb="8" eb="9">
      <t>コウ</t>
    </rPh>
    <phoneticPr fontId="3"/>
  </si>
  <si>
    <t>【参考】退職前の健康保険制度の継続（任意継続）について</t>
    <rPh sb="1" eb="3">
      <t>サンコウ</t>
    </rPh>
    <rPh sb="4" eb="6">
      <t>タイショク</t>
    </rPh>
    <rPh sb="6" eb="7">
      <t>マエ</t>
    </rPh>
    <rPh sb="8" eb="10">
      <t>ケンコウ</t>
    </rPh>
    <rPh sb="10" eb="12">
      <t>ホケン</t>
    </rPh>
    <rPh sb="12" eb="14">
      <t>セイド</t>
    </rPh>
    <rPh sb="15" eb="17">
      <t>ケイゾク</t>
    </rPh>
    <rPh sb="18" eb="20">
      <t>ニンイ</t>
    </rPh>
    <rPh sb="20" eb="22">
      <t>ケイゾク</t>
    </rPh>
    <phoneticPr fontId="3"/>
  </si>
  <si>
    <t>　・健康保険資格喪失証明書</t>
    <rPh sb="2" eb="4">
      <t>ケンコウ</t>
    </rPh>
    <rPh sb="4" eb="6">
      <t>ホケン</t>
    </rPh>
    <rPh sb="6" eb="8">
      <t>シカク</t>
    </rPh>
    <rPh sb="8" eb="10">
      <t>ソウシツ</t>
    </rPh>
    <rPh sb="10" eb="13">
      <t>ショウメイショ</t>
    </rPh>
    <phoneticPr fontId="3"/>
  </si>
  <si>
    <t>◎加入手続きに必要なもの</t>
    <rPh sb="1" eb="3">
      <t>カニュウ</t>
    </rPh>
    <rPh sb="3" eb="5">
      <t>テツヅ</t>
    </rPh>
    <rPh sb="7" eb="9">
      <t>ヒツヨウ</t>
    </rPh>
    <phoneticPr fontId="3"/>
  </si>
  <si>
    <t>　・世帯主と異動する方の個人番号（マイナンバー）が分かるもの</t>
    <rPh sb="2" eb="5">
      <t>セタイヌシ</t>
    </rPh>
    <rPh sb="6" eb="8">
      <t>イドウ</t>
    </rPh>
    <rPh sb="10" eb="11">
      <t>カタ</t>
    </rPh>
    <rPh sb="12" eb="14">
      <t>コジン</t>
    </rPh>
    <rPh sb="14" eb="16">
      <t>バンゴウ</t>
    </rPh>
    <rPh sb="25" eb="26">
      <t>ワ</t>
    </rPh>
    <phoneticPr fontId="3"/>
  </si>
  <si>
    <t>　・届出者の本人確認書類（マイナンバーカードや運転免許証など）</t>
    <rPh sb="2" eb="4">
      <t>トドケデ</t>
    </rPh>
    <rPh sb="4" eb="5">
      <t>シャ</t>
    </rPh>
    <rPh sb="6" eb="8">
      <t>ホンニン</t>
    </rPh>
    <rPh sb="8" eb="10">
      <t>カクニン</t>
    </rPh>
    <rPh sb="10" eb="12">
      <t>ショルイ</t>
    </rPh>
    <rPh sb="23" eb="28">
      <t>ウンテンメンキョショウ</t>
    </rPh>
    <phoneticPr fontId="3"/>
  </si>
  <si>
    <t>　※ 普通徴収による納税は、第１期（６月）～第１０期（翌年３月）の１０回払いですが、年度途中に加入の届出を</t>
    <rPh sb="3" eb="5">
      <t>フツウ</t>
    </rPh>
    <rPh sb="5" eb="7">
      <t>チョウシュウ</t>
    </rPh>
    <rPh sb="14" eb="15">
      <t>ダイ</t>
    </rPh>
    <rPh sb="22" eb="23">
      <t>ダイ</t>
    </rPh>
    <rPh sb="42" eb="44">
      <t>ネンド</t>
    </rPh>
    <rPh sb="44" eb="46">
      <t>トチュウ</t>
    </rPh>
    <rPh sb="47" eb="49">
      <t>カニュウ</t>
    </rPh>
    <rPh sb="50" eb="52">
      <t>トドケデ</t>
    </rPh>
    <phoneticPr fontId="3"/>
  </si>
  <si>
    <t xml:space="preserve"> 　　された場合は、届出された日により納付回数が変わります。</t>
    <phoneticPr fontId="3"/>
  </si>
  <si>
    <t>　※ 退職理由が会社都合や特定の自己都合の場合は、国の制度による軽減を受けられる場合があります。</t>
    <rPh sb="3" eb="5">
      <t>タイショク</t>
    </rPh>
    <rPh sb="5" eb="7">
      <t>リユウ</t>
    </rPh>
    <rPh sb="8" eb="10">
      <t>カイシャ</t>
    </rPh>
    <rPh sb="10" eb="12">
      <t>ツゴウ</t>
    </rPh>
    <rPh sb="13" eb="15">
      <t>トクテイ</t>
    </rPh>
    <rPh sb="16" eb="18">
      <t>ジコ</t>
    </rPh>
    <rPh sb="18" eb="20">
      <t>ツゴウ</t>
    </rPh>
    <rPh sb="21" eb="23">
      <t>バアイ</t>
    </rPh>
    <rPh sb="25" eb="26">
      <t>クニ</t>
    </rPh>
    <rPh sb="27" eb="29">
      <t>セイド</t>
    </rPh>
    <rPh sb="32" eb="34">
      <t>ケイゲン</t>
    </rPh>
    <rPh sb="35" eb="36">
      <t>ウ</t>
    </rPh>
    <rPh sb="40" eb="42">
      <t>バアイ</t>
    </rPh>
    <phoneticPr fontId="3"/>
  </si>
  <si>
    <r>
      <rPr>
        <sz val="11"/>
        <rFont val="BIZ UDゴシック"/>
        <family val="3"/>
        <charset val="128"/>
      </rPr>
      <t>　　</t>
    </r>
    <r>
      <rPr>
        <u/>
        <sz val="11"/>
        <rFont val="BIZ UDゴシック"/>
        <family val="3"/>
        <charset val="128"/>
      </rPr>
      <t xml:space="preserve"> 月々の請求についてや、軽減制度については、下記担当へお問い合わせください。</t>
    </r>
    <rPh sb="3" eb="5">
      <t>ツキヅキ</t>
    </rPh>
    <rPh sb="6" eb="8">
      <t>セイキュウ</t>
    </rPh>
    <rPh sb="14" eb="16">
      <t>ケイゲン</t>
    </rPh>
    <rPh sb="16" eb="18">
      <t>セイド</t>
    </rPh>
    <rPh sb="24" eb="26">
      <t>カキ</t>
    </rPh>
    <rPh sb="26" eb="28">
      <t>タントウ</t>
    </rPh>
    <rPh sb="30" eb="31">
      <t>ト</t>
    </rPh>
    <rPh sb="32" eb="33">
      <t>ア</t>
    </rPh>
    <phoneticPr fontId="3"/>
  </si>
  <si>
    <t>　○ 退職により健康保険制度の資格を喪失した場合でも、一定の加入期間があれば引き続き退職前の健康保険制度に</t>
    <rPh sb="3" eb="5">
      <t>タイショク</t>
    </rPh>
    <rPh sb="8" eb="10">
      <t>ケンコウ</t>
    </rPh>
    <rPh sb="10" eb="12">
      <t>ホケン</t>
    </rPh>
    <rPh sb="12" eb="14">
      <t>セイド</t>
    </rPh>
    <rPh sb="15" eb="17">
      <t>シカク</t>
    </rPh>
    <rPh sb="18" eb="20">
      <t>ソウシツ</t>
    </rPh>
    <rPh sb="22" eb="24">
      <t>バアイ</t>
    </rPh>
    <rPh sb="27" eb="29">
      <t>イッテイ</t>
    </rPh>
    <rPh sb="30" eb="32">
      <t>カニュウ</t>
    </rPh>
    <rPh sb="32" eb="34">
      <t>キカン</t>
    </rPh>
    <rPh sb="38" eb="39">
      <t>ヒ</t>
    </rPh>
    <rPh sb="40" eb="41">
      <t>ツヅ</t>
    </rPh>
    <rPh sb="42" eb="44">
      <t>タイショク</t>
    </rPh>
    <rPh sb="44" eb="45">
      <t>マエ</t>
    </rPh>
    <rPh sb="46" eb="48">
      <t>ケンコウ</t>
    </rPh>
    <rPh sb="48" eb="50">
      <t>ホケン</t>
    </rPh>
    <rPh sb="50" eb="52">
      <t>セイド</t>
    </rPh>
    <phoneticPr fontId="3"/>
  </si>
  <si>
    <t>　　加入できる場合があります。（退職後20日以内の手続きが必要です。）</t>
    <rPh sb="7" eb="9">
      <t>バアイ</t>
    </rPh>
    <rPh sb="16" eb="19">
      <t>タイショクゴ</t>
    </rPh>
    <rPh sb="21" eb="22">
      <t>ニチ</t>
    </rPh>
    <rPh sb="22" eb="24">
      <t>イナイ</t>
    </rPh>
    <rPh sb="25" eb="27">
      <t>テツヅ</t>
    </rPh>
    <rPh sb="29" eb="31">
      <t>ヒツヨウ</t>
    </rPh>
    <phoneticPr fontId="3"/>
  </si>
  <si>
    <t>　○ 保険料、手続き、期間などは健康保険制度によって異なりますので、退職時の事業所又は加入していた健康保険の</t>
    <phoneticPr fontId="3"/>
  </si>
  <si>
    <t>　　保険者にお問い合わせください。国民健康保険に加入するのと比べて保険料が低くなる場合があります。</t>
    <rPh sb="7" eb="8">
      <t>ト</t>
    </rPh>
    <rPh sb="9" eb="10">
      <t>ア</t>
    </rPh>
    <rPh sb="17" eb="19">
      <t>コクミン</t>
    </rPh>
    <rPh sb="19" eb="21">
      <t>ケンコウ</t>
    </rPh>
    <rPh sb="21" eb="23">
      <t>ホケン</t>
    </rPh>
    <rPh sb="24" eb="26">
      <t>カニュウ</t>
    </rPh>
    <rPh sb="30" eb="31">
      <t>クラ</t>
    </rPh>
    <rPh sb="33" eb="36">
      <t>ホケンリョウ</t>
    </rPh>
    <rPh sb="37" eb="38">
      <t>ヒク</t>
    </rPh>
    <rPh sb="41" eb="43">
      <t>バアイ</t>
    </rPh>
    <phoneticPr fontId="3"/>
  </si>
  <si>
    <r>
      <t>　○ この内容は提供いただいた情報（人数・年齢・前年中の所得等）に基づく、</t>
    </r>
    <r>
      <rPr>
        <b/>
        <sz val="11"/>
        <color rgb="FFFF0000"/>
        <rFont val="BIZ UDゴシック"/>
        <family val="3"/>
        <charset val="128"/>
      </rPr>
      <t>仮の計算表</t>
    </r>
    <r>
      <rPr>
        <sz val="11"/>
        <rFont val="BIZ UDゴシック"/>
        <family val="3"/>
        <charset val="128"/>
      </rPr>
      <t>です。</t>
    </r>
    <rPh sb="5" eb="7">
      <t>ナイヨウ</t>
    </rPh>
    <rPh sb="8" eb="10">
      <t>テイキョウ</t>
    </rPh>
    <rPh sb="15" eb="17">
      <t>ジョウホウ</t>
    </rPh>
    <rPh sb="18" eb="20">
      <t>ニンズウ</t>
    </rPh>
    <rPh sb="21" eb="23">
      <t>ネンレイ</t>
    </rPh>
    <rPh sb="24" eb="27">
      <t>ゼンネンチュウ</t>
    </rPh>
    <rPh sb="28" eb="30">
      <t>ショトク</t>
    </rPh>
    <rPh sb="30" eb="31">
      <t>トウ</t>
    </rPh>
    <rPh sb="33" eb="34">
      <t>モト</t>
    </rPh>
    <rPh sb="37" eb="38">
      <t>カリ</t>
    </rPh>
    <rPh sb="39" eb="41">
      <t>ケイサン</t>
    </rPh>
    <rPh sb="41" eb="42">
      <t>ヒョウ</t>
    </rPh>
    <phoneticPr fontId="3"/>
  </si>
  <si>
    <r>
      <t xml:space="preserve">　○ </t>
    </r>
    <r>
      <rPr>
        <b/>
        <u val="double"/>
        <sz val="11"/>
        <rFont val="BIZ UDゴシック"/>
        <family val="3"/>
        <charset val="128"/>
      </rPr>
      <t>最終的には全員の所得・加入者等が確定した後に保険税額が決まります。</t>
    </r>
    <rPh sb="3" eb="6">
      <t>サイシュウテキ</t>
    </rPh>
    <rPh sb="8" eb="10">
      <t>ゼンイン</t>
    </rPh>
    <rPh sb="11" eb="13">
      <t>ショトク</t>
    </rPh>
    <rPh sb="14" eb="17">
      <t>カニュウシャ</t>
    </rPh>
    <rPh sb="17" eb="18">
      <t>トウ</t>
    </rPh>
    <rPh sb="19" eb="21">
      <t>カクテイ</t>
    </rPh>
    <rPh sb="23" eb="24">
      <t>アト</t>
    </rPh>
    <rPh sb="25" eb="27">
      <t>ホケン</t>
    </rPh>
    <rPh sb="27" eb="28">
      <t>ゼイ</t>
    </rPh>
    <rPh sb="28" eb="29">
      <t>ガク</t>
    </rPh>
    <rPh sb="30" eb="31">
      <t>キ</t>
    </rPh>
    <phoneticPr fontId="3"/>
  </si>
  <si>
    <r>
      <t>　○ 当該年度以降の保険税率は変更になる場合があります。</t>
    </r>
    <r>
      <rPr>
        <sz val="11"/>
        <color theme="1"/>
        <rFont val="BIZ UDゴシック"/>
        <family val="3"/>
        <charset val="128"/>
      </rPr>
      <t>また、端数処理により金額が若干変わることがあります。</t>
    </r>
    <rPh sb="3" eb="5">
      <t>トウガイ</t>
    </rPh>
    <rPh sb="5" eb="7">
      <t>ネンド</t>
    </rPh>
    <rPh sb="7" eb="9">
      <t>イコウ</t>
    </rPh>
    <rPh sb="10" eb="12">
      <t>ホケン</t>
    </rPh>
    <rPh sb="12" eb="13">
      <t>ゼイ</t>
    </rPh>
    <rPh sb="13" eb="14">
      <t>リツ</t>
    </rPh>
    <rPh sb="15" eb="17">
      <t>ヘンコウ</t>
    </rPh>
    <rPh sb="20" eb="22">
      <t>バアイ</t>
    </rPh>
    <phoneticPr fontId="3"/>
  </si>
  <si>
    <r>
      <rPr>
        <b/>
        <sz val="12"/>
        <rFont val="ＭＳ Ｐゴシック"/>
        <family val="3"/>
        <charset val="128"/>
      </rPr>
      <t xml:space="preserve">※(注意）この内容は提供いただいた情報に基づく仮の計算表です
</t>
    </r>
    <r>
      <rPr>
        <b/>
        <sz val="8"/>
        <rFont val="ＭＳ Ｐゴシック"/>
        <family val="3"/>
        <charset val="128"/>
      </rPr>
      <t>　（最終的には所得・加入者数等が確定した後に保険税額が決まります）</t>
    </r>
    <rPh sb="7" eb="9">
      <t>ナイヨウ</t>
    </rPh>
    <rPh sb="10" eb="12">
      <t>テイキョウ</t>
    </rPh>
    <rPh sb="17" eb="19">
      <t>ジョウホウ</t>
    </rPh>
    <rPh sb="20" eb="21">
      <t>モト</t>
    </rPh>
    <rPh sb="27" eb="28">
      <t>ヒョウ</t>
    </rPh>
    <rPh sb="33" eb="35">
      <t>サイシュウ</t>
    </rPh>
    <rPh sb="35" eb="36">
      <t>テキ</t>
    </rPh>
    <rPh sb="38" eb="40">
      <t>ショトク</t>
    </rPh>
    <rPh sb="41" eb="44">
      <t>カニュウシャ</t>
    </rPh>
    <rPh sb="44" eb="45">
      <t>スウ</t>
    </rPh>
    <rPh sb="45" eb="46">
      <t>トウ</t>
    </rPh>
    <rPh sb="47" eb="49">
      <t>カクテイ</t>
    </rPh>
    <rPh sb="51" eb="52">
      <t>ゴ</t>
    </rPh>
    <rPh sb="53" eb="55">
      <t>ホケン</t>
    </rPh>
    <rPh sb="55" eb="56">
      <t>ゼイ</t>
    </rPh>
    <rPh sb="56" eb="57">
      <t>ガク</t>
    </rPh>
    <rPh sb="58" eb="59">
      <t>キ</t>
    </rPh>
    <phoneticPr fontId="3"/>
  </si>
  <si>
    <t>　（国保の被保険者で介護保険第２号被保険者（＝４０歳以上６５歳未満の方）のいる世帯）</t>
    <phoneticPr fontId="3"/>
  </si>
  <si>
    <t>国 　民 　健 　康 　保 　険 　税 　の 　税 　額 　計 　算 　表 　(　試　算　)</t>
    <rPh sb="9" eb="10">
      <t>ヤスシ</t>
    </rPh>
    <rPh sb="12" eb="13">
      <t>ホ</t>
    </rPh>
    <rPh sb="36" eb="37">
      <t>ヒョウ</t>
    </rPh>
    <rPh sb="41" eb="42">
      <t>ココロ</t>
    </rPh>
    <rPh sb="43" eb="44">
      <t>ザン</t>
    </rPh>
    <phoneticPr fontId="3"/>
  </si>
  <si>
    <t>令和１１年度</t>
    <rPh sb="0" eb="2">
      <t>レイワ</t>
    </rPh>
    <rPh sb="4" eb="5">
      <t>ネン</t>
    </rPh>
    <rPh sb="5" eb="6">
      <t>ド</t>
    </rPh>
    <phoneticPr fontId="3"/>
  </si>
  <si>
    <t>令和１２年度</t>
    <rPh sb="0" eb="2">
      <t>レイワ</t>
    </rPh>
    <rPh sb="4" eb="5">
      <t>ネン</t>
    </rPh>
    <rPh sb="5" eb="6">
      <t>ド</t>
    </rPh>
    <phoneticPr fontId="3"/>
  </si>
  <si>
    <t>いつからの保険税を計算しますか？</t>
    <rPh sb="5" eb="7">
      <t>ホケン</t>
    </rPh>
    <rPh sb="7" eb="8">
      <t>ゼイ</t>
    </rPh>
    <rPh sb="9" eb="11">
      <t>ケイサン</t>
    </rPh>
    <phoneticPr fontId="3"/>
  </si>
  <si>
    <t>(例：2025/4/1)</t>
    <rPh sb="1" eb="2">
      <t>レイ</t>
    </rPh>
    <phoneticPr fontId="3"/>
  </si>
  <si>
    <t>R7年改正</t>
    <rPh sb="2" eb="3">
      <t>ネン</t>
    </rPh>
    <rPh sb="3" eb="5">
      <t>カイセイ</t>
    </rPh>
    <phoneticPr fontId="3"/>
  </si>
  <si>
    <t>子ども</t>
    <rPh sb="0" eb="1">
      <t>コ</t>
    </rPh>
    <phoneticPr fontId="3"/>
  </si>
  <si>
    <t>18歳以上均等</t>
    <rPh sb="2" eb="3">
      <t>サイ</t>
    </rPh>
    <rPh sb="3" eb="5">
      <t>イジョウ</t>
    </rPh>
    <rPh sb="5" eb="7">
      <t>キントウ</t>
    </rPh>
    <phoneticPr fontId="3"/>
  </si>
  <si>
    <t>(４)　子ども・子育て支援納付金課税額　（子ども・子育て支援納付金分）</t>
    <rPh sb="4" eb="5">
      <t>コ</t>
    </rPh>
    <rPh sb="8" eb="10">
      <t>コソダ</t>
    </rPh>
    <rPh sb="11" eb="13">
      <t>シエン</t>
    </rPh>
    <rPh sb="13" eb="16">
      <t>ノウフキン</t>
    </rPh>
    <rPh sb="16" eb="17">
      <t>カ</t>
    </rPh>
    <rPh sb="17" eb="18">
      <t>ゼイ</t>
    </rPh>
    <rPh sb="18" eb="19">
      <t>ガク</t>
    </rPh>
    <rPh sb="21" eb="22">
      <t>コ</t>
    </rPh>
    <rPh sb="25" eb="27">
      <t>コソダ</t>
    </rPh>
    <rPh sb="28" eb="30">
      <t>シエン</t>
    </rPh>
    <rPh sb="30" eb="33">
      <t>ノウフキン</t>
    </rPh>
    <rPh sb="33" eb="34">
      <t>フン</t>
    </rPh>
    <phoneticPr fontId="3"/>
  </si>
  <si>
    <r>
      <t>②　均等割額　</t>
    </r>
    <r>
      <rPr>
        <sz val="8"/>
        <rFont val="ＭＳ Ｐゴシック"/>
        <family val="3"/>
        <charset val="128"/>
      </rPr>
      <t>（被保険者１人当たりのもの・18歳未満は免除）</t>
    </r>
    <rPh sb="23" eb="24">
      <t>サイ</t>
    </rPh>
    <rPh sb="24" eb="26">
      <t>ミマン</t>
    </rPh>
    <rPh sb="27" eb="29">
      <t>メンジョ</t>
    </rPh>
    <phoneticPr fontId="3"/>
  </si>
  <si>
    <r>
      <t>④　所得割額　</t>
    </r>
    <r>
      <rPr>
        <sz val="8"/>
        <rFont val="ＭＳ Ｐゴシック"/>
        <family val="3"/>
        <charset val="128"/>
      </rPr>
      <t xml:space="preserve">（被保険者全員の所得に応じたもの）  </t>
    </r>
    <r>
      <rPr>
        <sz val="10"/>
        <rFont val="ＭＳ Ｐゴシック"/>
        <family val="3"/>
        <charset val="128"/>
      </rPr>
      <t xml:space="preserve"> </t>
    </r>
    <phoneticPr fontId="3"/>
  </si>
  <si>
    <r>
      <t>③　18歳以上均等割額　</t>
    </r>
    <r>
      <rPr>
        <sz val="8"/>
        <rFont val="ＭＳ Ｐゴシック"/>
        <family val="3"/>
        <charset val="128"/>
      </rPr>
      <t>（被保険者１人当たりのもの・18歳未満は免除）</t>
    </r>
    <rPh sb="4" eb="5">
      <t>サイ</t>
    </rPh>
    <rPh sb="5" eb="7">
      <t>イジョウ</t>
    </rPh>
    <rPh sb="28" eb="29">
      <t>サイ</t>
    </rPh>
    <rPh sb="29" eb="31">
      <t>ミマン</t>
    </rPh>
    <rPh sb="32" eb="34">
      <t>メンジョ</t>
    </rPh>
    <phoneticPr fontId="3"/>
  </si>
  <si>
    <t xml:space="preserve">子ども・子育て支援納付金課税額　合計（①＋②＋③＋④） </t>
    <rPh sb="0" eb="1">
      <t>コ</t>
    </rPh>
    <rPh sb="4" eb="6">
      <t>コソダ</t>
    </rPh>
    <rPh sb="7" eb="9">
      <t>シエン</t>
    </rPh>
    <rPh sb="9" eb="12">
      <t>ノウフキン</t>
    </rPh>
    <rPh sb="12" eb="15">
      <t>カゼイガク</t>
    </rPh>
    <phoneticPr fontId="3"/>
  </si>
  <si>
    <t xml:space="preserve">　国　民　健　康　保　険　税　額　　　｛（　１　）　＋　（　２　）＋　（　３　）＋　（　４　）｝  </t>
    <phoneticPr fontId="3"/>
  </si>
  <si>
    <t>　※ 年度途中（５月～翌３月）に国民健康保険の資格を取得された場合は、月割り計算します。</t>
    <rPh sb="9" eb="10">
      <t>ガツ</t>
    </rPh>
    <rPh sb="11" eb="12">
      <t>ヨク</t>
    </rPh>
    <phoneticPr fontId="3"/>
  </si>
  <si>
    <t>年中の所得です。</t>
    <rPh sb="0" eb="1">
      <t>ネン</t>
    </rPh>
    <rPh sb="1" eb="2">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</si>
</sst>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1" formatCode="_ * #,##0_ ;_ * \-#,##0_ ;_ * &quot;-&quot;_ ;_ @_ "/>
    <numFmt numFmtId="176" formatCode="[$-F800]dddd\,\ mmmm\ dd\,\ yyyy"/>
    <numFmt numFmtId="177" formatCode="&quot;▲ &quot;#,##0"/>
    <numFmt numFmtId="178" formatCode="#,##0_ "/>
    <numFmt numFmtId="179" formatCode="#,##0&quot;割 &quot;"/>
    <numFmt numFmtId="180" formatCode="#,##0&quot;円 &quot;"/>
    <numFmt numFmtId="181" formatCode="&quot;×&quot;0.##"/>
    <numFmt numFmtId="182" formatCode="&quot;×&quot;#0&quot;割 &quot;"/>
    <numFmt numFmtId="183" formatCode="0_ "/>
    <numFmt numFmtId="184" formatCode="0_);[Red]\(0\)"/>
    <numFmt numFmtId="185" formatCode="0.0_ "/>
    <numFmt numFmtId="186" formatCode="#,##0_);[Red]\(#,##0\)"/>
    <numFmt numFmtId="187" formatCode="#,##0.000_ "/>
    <numFmt numFmtId="188" formatCode="#,##0.00_ "/>
    <numFmt numFmtId="189" formatCode="#,##0;&quot;▲ &quot;#,##0"/>
    <numFmt numFmtId="190" formatCode="#,##0.0000_ "/>
    <numFmt numFmtId="191" formatCode="&quot;×&quot;#0.0&quot;人&quot;_ "/>
  </numFmts>
  <fonts count="3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sz val="8"/>
      <name val="ＭＳ Ｐゴシック"/>
      <family val="3"/>
      <charset val="128"/>
    </font>
    <font>
      <i/>
      <sz val="9"/>
      <name val="ＭＳ Ｐゴシック"/>
      <family val="3"/>
      <charset val="128"/>
    </font>
    <font>
      <b/>
      <sz val="10"/>
      <name val="ＭＳ Ｐゴシック"/>
      <family val="3"/>
      <charset val="128"/>
    </font>
    <font>
      <b/>
      <sz val="9"/>
      <name val="ＭＳ Ｐゴシック"/>
      <family val="3"/>
      <charset val="128"/>
    </font>
    <font>
      <sz val="9"/>
      <color indexed="81"/>
      <name val="ＭＳ Ｐゴシック"/>
      <family val="3"/>
      <charset val="128"/>
    </font>
    <font>
      <sz val="11"/>
      <name val="ＭＳ Ｐ明朝"/>
      <family val="1"/>
      <charset val="128"/>
    </font>
    <font>
      <sz val="12"/>
      <name val="ＭＳ 明朝"/>
      <family val="1"/>
      <charset val="128"/>
    </font>
    <font>
      <sz val="12"/>
      <color indexed="10"/>
      <name val="ＭＳ 明朝"/>
      <family val="1"/>
      <charset val="128"/>
    </font>
    <font>
      <sz val="11"/>
      <color indexed="12"/>
      <name val="ＭＳ Ｐ明朝"/>
      <family val="1"/>
      <charset val="128"/>
    </font>
    <font>
      <b/>
      <sz val="11"/>
      <color rgb="FFFF0000"/>
      <name val="ＭＳ Ｐゴシック"/>
      <family val="3"/>
      <charset val="128"/>
    </font>
    <font>
      <b/>
      <sz val="11"/>
      <color theme="0"/>
      <name val="ＭＳ Ｐゴシック"/>
      <family val="3"/>
      <charset val="128"/>
    </font>
    <font>
      <b/>
      <sz val="16"/>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11"/>
      <color theme="4" tint="-0.499984740745262"/>
      <name val="ＭＳ Ｐゴシック"/>
      <family val="3"/>
      <charset val="128"/>
    </font>
    <font>
      <sz val="11"/>
      <color theme="6"/>
      <name val="ＭＳ Ｐゴシック"/>
      <family val="3"/>
      <charset val="128"/>
    </font>
    <font>
      <sz val="11"/>
      <name val="BIZ UDゴシック"/>
      <family val="3"/>
      <charset val="128"/>
    </font>
    <font>
      <b/>
      <sz val="11"/>
      <name val="BIZ UDゴシック"/>
      <family val="3"/>
      <charset val="128"/>
    </font>
    <font>
      <u/>
      <sz val="11"/>
      <name val="BIZ UDゴシック"/>
      <family val="3"/>
      <charset val="128"/>
    </font>
    <font>
      <sz val="16"/>
      <name val="BIZ UDゴシック"/>
      <family val="3"/>
      <charset val="128"/>
    </font>
    <font>
      <b/>
      <sz val="11"/>
      <color rgb="FFFF0000"/>
      <name val="BIZ UDゴシック"/>
      <family val="3"/>
      <charset val="128"/>
    </font>
    <font>
      <b/>
      <u val="double"/>
      <sz val="11"/>
      <name val="BIZ UDゴシック"/>
      <family val="3"/>
      <charset val="128"/>
    </font>
    <font>
      <sz val="14"/>
      <name val="BIZ UDゴシック"/>
      <family val="3"/>
      <charset val="128"/>
    </font>
    <font>
      <sz val="11"/>
      <color theme="1"/>
      <name val="BIZ UDゴシック"/>
      <family val="3"/>
      <charset val="128"/>
    </font>
    <font>
      <sz val="12"/>
      <name val="BIZ UDゴシック"/>
      <family val="3"/>
      <charset val="128"/>
    </font>
    <font>
      <b/>
      <sz val="12"/>
      <name val="BIZ UD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5">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6" fontId="2" fillId="0" borderId="0" applyFont="0" applyFill="0" applyBorder="0" applyAlignment="0" applyProtection="0"/>
  </cellStyleXfs>
  <cellXfs count="262">
    <xf numFmtId="0" fontId="0" fillId="0" borderId="0" xfId="0"/>
    <xf numFmtId="0" fontId="4" fillId="0" borderId="1" xfId="0" applyFont="1" applyBorder="1"/>
    <xf numFmtId="0" fontId="2" fillId="2" borderId="1" xfId="0" applyFont="1" applyFill="1" applyBorder="1" applyAlignment="1">
      <alignment horizontal="center"/>
    </xf>
    <xf numFmtId="0" fontId="2" fillId="0" borderId="1" xfId="0" applyFont="1" applyBorder="1"/>
    <xf numFmtId="0" fontId="2" fillId="2" borderId="1" xfId="0" applyFont="1" applyFill="1" applyBorder="1"/>
    <xf numFmtId="0" fontId="2" fillId="0" borderId="2" xfId="0" applyFont="1" applyBorder="1"/>
    <xf numFmtId="0" fontId="2" fillId="0" borderId="0" xfId="0" applyFont="1" applyBorder="1"/>
    <xf numFmtId="0" fontId="2" fillId="0" borderId="0" xfId="0" applyFont="1"/>
    <xf numFmtId="38" fontId="7" fillId="3" borderId="1" xfId="2" applyFont="1" applyFill="1" applyBorder="1" applyProtection="1">
      <protection locked="0"/>
    </xf>
    <xf numFmtId="38" fontId="7" fillId="0" borderId="1" xfId="2" applyFont="1" applyBorder="1"/>
    <xf numFmtId="0" fontId="4" fillId="0" borderId="1" xfId="0" applyFont="1" applyBorder="1" applyAlignment="1">
      <alignment horizontal="right"/>
    </xf>
    <xf numFmtId="38" fontId="7" fillId="0" borderId="1" xfId="2" applyFont="1" applyFill="1" applyBorder="1" applyProtection="1"/>
    <xf numFmtId="38" fontId="7" fillId="4" borderId="1" xfId="2" applyFont="1" applyFill="1" applyBorder="1" applyProtection="1">
      <protection locked="0"/>
    </xf>
    <xf numFmtId="177" fontId="4" fillId="0" borderId="1" xfId="2" applyNumberFormat="1" applyFont="1" applyBorder="1"/>
    <xf numFmtId="38" fontId="2" fillId="0" borderId="1" xfId="2" applyFont="1" applyBorder="1" applyAlignment="1">
      <alignment horizontal="center"/>
    </xf>
    <xf numFmtId="38" fontId="7" fillId="0" borderId="1" xfId="2" applyFont="1" applyBorder="1" applyAlignment="1">
      <alignment horizontal="right"/>
    </xf>
    <xf numFmtId="38" fontId="7" fillId="0" borderId="7" xfId="2" applyFont="1" applyBorder="1" applyAlignment="1">
      <alignment horizontal="right"/>
    </xf>
    <xf numFmtId="38" fontId="7" fillId="0" borderId="7" xfId="2" applyFont="1" applyBorder="1"/>
    <xf numFmtId="0" fontId="2" fillId="0" borderId="10" xfId="0" applyFont="1" applyBorder="1" applyAlignment="1">
      <alignment horizontal="center"/>
    </xf>
    <xf numFmtId="0" fontId="2" fillId="0" borderId="13" xfId="0" applyFont="1" applyBorder="1"/>
    <xf numFmtId="38" fontId="2" fillId="0" borderId="13" xfId="2" applyFont="1" applyBorder="1"/>
    <xf numFmtId="38" fontId="2" fillId="0" borderId="6" xfId="2" applyFont="1" applyBorder="1"/>
    <xf numFmtId="38" fontId="2" fillId="0" borderId="0" xfId="2" applyFont="1" applyBorder="1"/>
    <xf numFmtId="38" fontId="0" fillId="2" borderId="1" xfId="2" applyFont="1" applyFill="1" applyBorder="1"/>
    <xf numFmtId="0" fontId="7" fillId="0" borderId="0" xfId="0" applyFont="1"/>
    <xf numFmtId="0" fontId="2" fillId="0" borderId="10" xfId="0" applyFont="1" applyBorder="1" applyAlignment="1">
      <alignment horizontal="center" shrinkToFit="1"/>
    </xf>
    <xf numFmtId="0" fontId="2" fillId="0" borderId="14" xfId="0" applyFont="1" applyBorder="1"/>
    <xf numFmtId="0" fontId="2" fillId="0" borderId="13" xfId="0" applyFont="1" applyBorder="1" applyAlignment="1">
      <alignment horizontal="right"/>
    </xf>
    <xf numFmtId="0" fontId="2" fillId="0" borderId="4" xfId="0" applyFont="1" applyBorder="1"/>
    <xf numFmtId="0" fontId="14" fillId="0" borderId="17" xfId="0" applyFont="1" applyBorder="1" applyAlignment="1">
      <alignment vertical="center"/>
    </xf>
    <xf numFmtId="0" fontId="7" fillId="5" borderId="44" xfId="0" applyFont="1" applyFill="1" applyBorder="1" applyAlignment="1">
      <alignment vertical="center"/>
    </xf>
    <xf numFmtId="178" fontId="17" fillId="0" borderId="0" xfId="0" applyNumberFormat="1" applyFont="1"/>
    <xf numFmtId="178" fontId="17" fillId="0" borderId="1" xfId="0" applyNumberFormat="1" applyFont="1" applyBorder="1"/>
    <xf numFmtId="178" fontId="17" fillId="0" borderId="4" xfId="0" applyNumberFormat="1" applyFont="1" applyBorder="1"/>
    <xf numFmtId="178" fontId="17" fillId="0" borderId="1" xfId="0" applyNumberFormat="1" applyFont="1" applyBorder="1" applyAlignment="1">
      <alignment horizontal="center"/>
    </xf>
    <xf numFmtId="178" fontId="17" fillId="0" borderId="9" xfId="0" applyNumberFormat="1" applyFont="1" applyBorder="1"/>
    <xf numFmtId="178" fontId="17" fillId="0" borderId="5" xfId="0" applyNumberFormat="1" applyFont="1" applyBorder="1"/>
    <xf numFmtId="178" fontId="17" fillId="0" borderId="1" xfId="0" applyNumberFormat="1" applyFont="1" applyBorder="1" applyAlignment="1">
      <alignment horizontal="right"/>
    </xf>
    <xf numFmtId="183" fontId="17" fillId="0" borderId="1" xfId="0" applyNumberFormat="1" applyFont="1" applyBorder="1"/>
    <xf numFmtId="184" fontId="17" fillId="0" borderId="1" xfId="0" applyNumberFormat="1" applyFont="1" applyBorder="1" applyAlignment="1"/>
    <xf numFmtId="185" fontId="17" fillId="0" borderId="1" xfId="0" applyNumberFormat="1" applyFont="1" applyBorder="1"/>
    <xf numFmtId="178" fontId="17" fillId="0" borderId="49" xfId="0" applyNumberFormat="1" applyFont="1" applyBorder="1"/>
    <xf numFmtId="183" fontId="17" fillId="0" borderId="49" xfId="0" applyNumberFormat="1" applyFont="1" applyBorder="1"/>
    <xf numFmtId="178" fontId="17" fillId="0" borderId="0" xfId="0" applyNumberFormat="1" applyFont="1" applyBorder="1"/>
    <xf numFmtId="178" fontId="17" fillId="0" borderId="8" xfId="0" applyNumberFormat="1" applyFont="1" applyBorder="1"/>
    <xf numFmtId="183" fontId="17" fillId="0" borderId="8" xfId="0" applyNumberFormat="1" applyFont="1" applyBorder="1"/>
    <xf numFmtId="0" fontId="17" fillId="0" borderId="8" xfId="0" applyFont="1" applyBorder="1"/>
    <xf numFmtId="0" fontId="17" fillId="0" borderId="0" xfId="0" applyFont="1"/>
    <xf numFmtId="38" fontId="17" fillId="0" borderId="9" xfId="2" applyFont="1" applyBorder="1" applyAlignment="1">
      <alignment horizontal="right"/>
    </xf>
    <xf numFmtId="183" fontId="17" fillId="0" borderId="0" xfId="0" applyNumberFormat="1" applyFont="1" applyBorder="1"/>
    <xf numFmtId="187" fontId="17" fillId="0" borderId="1" xfId="0" applyNumberFormat="1" applyFont="1" applyBorder="1" applyAlignment="1">
      <alignment horizontal="center"/>
    </xf>
    <xf numFmtId="178" fontId="17" fillId="0" borderId="6" xfId="0" applyNumberFormat="1" applyFont="1" applyBorder="1"/>
    <xf numFmtId="188" fontId="17" fillId="0" borderId="1" xfId="0" applyNumberFormat="1" applyFont="1" applyBorder="1"/>
    <xf numFmtId="0" fontId="17" fillId="0" borderId="1" xfId="0" applyFont="1" applyBorder="1" applyAlignment="1">
      <alignment horizontal="center"/>
    </xf>
    <xf numFmtId="0" fontId="17" fillId="0" borderId="1" xfId="0" applyFont="1" applyBorder="1"/>
    <xf numFmtId="187" fontId="17" fillId="0" borderId="0" xfId="0" applyNumberFormat="1" applyFont="1"/>
    <xf numFmtId="178" fontId="17" fillId="0" borderId="0" xfId="0" applyNumberFormat="1" applyFont="1" applyAlignment="1">
      <alignment horizontal="right"/>
    </xf>
    <xf numFmtId="0" fontId="17" fillId="0" borderId="0" xfId="0" applyFont="1" applyBorder="1" applyAlignment="1">
      <alignment horizontal="center"/>
    </xf>
    <xf numFmtId="189" fontId="18" fillId="0" borderId="0" xfId="0" applyNumberFormat="1" applyFont="1" applyBorder="1"/>
    <xf numFmtId="189" fontId="18" fillId="0" borderId="0" xfId="0" applyNumberFormat="1" applyFont="1" applyBorder="1" applyAlignment="1">
      <alignment horizontal="right"/>
    </xf>
    <xf numFmtId="189" fontId="19" fillId="0" borderId="0" xfId="0" applyNumberFormat="1" applyFont="1" applyBorder="1"/>
    <xf numFmtId="189" fontId="18" fillId="0" borderId="0" xfId="0" applyNumberFormat="1" applyFont="1" applyFill="1" applyBorder="1"/>
    <xf numFmtId="178" fontId="17" fillId="0" borderId="0" xfId="0" applyNumberFormat="1" applyFont="1" applyAlignment="1">
      <alignment horizontal="center"/>
    </xf>
    <xf numFmtId="178" fontId="17" fillId="6" borderId="0" xfId="0" applyNumberFormat="1" applyFont="1" applyFill="1"/>
    <xf numFmtId="187" fontId="17" fillId="6" borderId="0" xfId="0" applyNumberFormat="1" applyFont="1" applyFill="1"/>
    <xf numFmtId="0" fontId="17" fillId="6" borderId="0" xfId="0" applyFont="1" applyFill="1"/>
    <xf numFmtId="178" fontId="17" fillId="6" borderId="1" xfId="0" applyNumberFormat="1" applyFont="1" applyFill="1" applyBorder="1" applyAlignment="1">
      <alignment horizontal="center"/>
    </xf>
    <xf numFmtId="187" fontId="17" fillId="6" borderId="1" xfId="0" applyNumberFormat="1" applyFont="1" applyFill="1" applyBorder="1" applyAlignment="1">
      <alignment horizontal="center"/>
    </xf>
    <xf numFmtId="178" fontId="20" fillId="6" borderId="0" xfId="0" applyNumberFormat="1" applyFont="1" applyFill="1"/>
    <xf numFmtId="178" fontId="17" fillId="6" borderId="1" xfId="0" applyNumberFormat="1" applyFont="1" applyFill="1" applyBorder="1"/>
    <xf numFmtId="188" fontId="17" fillId="6" borderId="1" xfId="0" applyNumberFormat="1" applyFont="1" applyFill="1" applyBorder="1"/>
    <xf numFmtId="178" fontId="17" fillId="6" borderId="1" xfId="0" applyNumberFormat="1" applyFont="1" applyFill="1" applyBorder="1" applyAlignment="1">
      <alignment horizontal="right"/>
    </xf>
    <xf numFmtId="178" fontId="17" fillId="6" borderId="5" xfId="0" applyNumberFormat="1" applyFont="1" applyFill="1" applyBorder="1"/>
    <xf numFmtId="178" fontId="17" fillId="6" borderId="50" xfId="0" applyNumberFormat="1" applyFont="1" applyFill="1" applyBorder="1"/>
    <xf numFmtId="188" fontId="17" fillId="6" borderId="50" xfId="0" applyNumberFormat="1" applyFont="1" applyFill="1" applyBorder="1"/>
    <xf numFmtId="178" fontId="17" fillId="6" borderId="51" xfId="0" applyNumberFormat="1" applyFont="1" applyFill="1" applyBorder="1"/>
    <xf numFmtId="188" fontId="17" fillId="6" borderId="52" xfId="0" applyNumberFormat="1" applyFont="1" applyFill="1" applyBorder="1"/>
    <xf numFmtId="178" fontId="17" fillId="6" borderId="53" xfId="0" applyNumberFormat="1" applyFont="1" applyFill="1" applyBorder="1"/>
    <xf numFmtId="178" fontId="17" fillId="6" borderId="54" xfId="0" applyNumberFormat="1" applyFont="1" applyFill="1" applyBorder="1"/>
    <xf numFmtId="178" fontId="17" fillId="6" borderId="55" xfId="0" applyNumberFormat="1" applyFont="1" applyFill="1" applyBorder="1"/>
    <xf numFmtId="41" fontId="7" fillId="0" borderId="1" xfId="2" applyNumberFormat="1" applyFont="1" applyBorder="1"/>
    <xf numFmtId="0" fontId="7" fillId="3" borderId="1" xfId="2" applyNumberFormat="1" applyFont="1" applyFill="1" applyBorder="1" applyProtection="1">
      <protection locked="0"/>
    </xf>
    <xf numFmtId="0" fontId="0" fillId="0" borderId="0" xfId="0" applyAlignment="1">
      <alignment horizontal="left" vertical="center"/>
    </xf>
    <xf numFmtId="0" fontId="22" fillId="7" borderId="0" xfId="0" applyFont="1" applyFill="1" applyAlignment="1">
      <alignment horizontal="left" vertical="center"/>
    </xf>
    <xf numFmtId="176" fontId="0" fillId="8" borderId="1" xfId="0" applyNumberFormat="1" applyFill="1" applyBorder="1" applyAlignment="1">
      <alignment horizontal="center" vertical="center"/>
    </xf>
    <xf numFmtId="0" fontId="0" fillId="0" borderId="0" xfId="0" applyFill="1"/>
    <xf numFmtId="0" fontId="6" fillId="2" borderId="45" xfId="0" applyFont="1" applyFill="1" applyBorder="1" applyAlignment="1">
      <alignment horizontal="left" vertical="center"/>
    </xf>
    <xf numFmtId="38" fontId="0" fillId="8" borderId="1" xfId="1" applyFont="1" applyFill="1" applyBorder="1" applyAlignment="1">
      <alignment horizontal="center" vertical="center"/>
    </xf>
    <xf numFmtId="0" fontId="5" fillId="9" borderId="0" xfId="0" applyFont="1" applyFill="1" applyAlignment="1">
      <alignment horizontal="left" vertical="center"/>
    </xf>
    <xf numFmtId="0" fontId="0" fillId="9" borderId="0" xfId="0" applyFill="1" applyAlignment="1">
      <alignment horizontal="left" vertical="center"/>
    </xf>
    <xf numFmtId="0" fontId="0" fillId="9" borderId="0" xfId="0"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Alignment="1">
      <alignment horizontal="left" vertical="center"/>
    </xf>
    <xf numFmtId="0" fontId="0" fillId="9" borderId="1" xfId="0" applyFill="1" applyBorder="1" applyAlignment="1">
      <alignment horizontal="center" vertical="center"/>
    </xf>
    <xf numFmtId="0" fontId="4" fillId="9" borderId="1" xfId="0" applyFont="1" applyFill="1" applyBorder="1" applyAlignment="1">
      <alignment horizontal="center" vertical="center"/>
    </xf>
    <xf numFmtId="0" fontId="0" fillId="9" borderId="1" xfId="0" applyNumberFormat="1" applyFill="1" applyBorder="1" applyAlignment="1">
      <alignment horizontal="center" vertical="center"/>
    </xf>
    <xf numFmtId="0" fontId="25" fillId="9" borderId="1" xfId="0" applyFont="1" applyFill="1" applyBorder="1" applyAlignment="1">
      <alignment horizontal="center" vertical="center"/>
    </xf>
    <xf numFmtId="49" fontId="25" fillId="9" borderId="1" xfId="0" applyNumberFormat="1" applyFont="1" applyFill="1" applyBorder="1" applyAlignment="1">
      <alignment horizontal="center" vertical="center"/>
    </xf>
    <xf numFmtId="49" fontId="26" fillId="9" borderId="1" xfId="0" applyNumberFormat="1" applyFont="1" applyFill="1" applyBorder="1" applyAlignment="1">
      <alignment horizontal="center" vertical="center"/>
    </xf>
    <xf numFmtId="38" fontId="25" fillId="9" borderId="1" xfId="1" applyFont="1" applyFill="1" applyBorder="1" applyAlignment="1">
      <alignment horizontal="center" vertical="center"/>
    </xf>
    <xf numFmtId="0" fontId="25" fillId="9" borderId="1" xfId="0" applyNumberFormat="1" applyFont="1" applyFill="1" applyBorder="1" applyAlignment="1">
      <alignment horizontal="center" vertical="center"/>
    </xf>
    <xf numFmtId="0" fontId="0" fillId="7" borderId="0" xfId="0" applyFill="1" applyAlignment="1">
      <alignment horizontal="left" vertical="center"/>
    </xf>
    <xf numFmtId="190" fontId="17" fillId="0" borderId="0" xfId="0" applyNumberFormat="1" applyFont="1"/>
    <xf numFmtId="0" fontId="17" fillId="0" borderId="0" xfId="1" applyNumberFormat="1" applyFont="1" applyAlignment="1"/>
    <xf numFmtId="0" fontId="17" fillId="0" borderId="0" xfId="0" applyNumberFormat="1" applyFont="1"/>
    <xf numFmtId="0" fontId="18" fillId="0" borderId="0" xfId="0" applyNumberFormat="1" applyFont="1" applyBorder="1"/>
    <xf numFmtId="0" fontId="17" fillId="0" borderId="0" xfId="0" applyNumberFormat="1" applyFont="1" applyBorder="1"/>
    <xf numFmtId="190" fontId="17" fillId="0" borderId="0" xfId="1" applyNumberFormat="1" applyFont="1" applyAlignment="1"/>
    <xf numFmtId="0" fontId="5" fillId="2" borderId="36" xfId="0" applyFont="1" applyFill="1" applyBorder="1" applyAlignment="1">
      <alignment vertical="center"/>
    </xf>
    <xf numFmtId="0" fontId="5" fillId="2" borderId="37" xfId="0" applyFont="1" applyFill="1" applyBorder="1" applyAlignment="1">
      <alignment vertical="center"/>
    </xf>
    <xf numFmtId="0" fontId="5" fillId="2" borderId="38" xfId="0" applyFont="1" applyFill="1" applyBorder="1" applyAlignment="1">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2" xfId="0" applyFont="1" applyFill="1" applyBorder="1" applyAlignment="1">
      <alignment vertical="center"/>
    </xf>
    <xf numFmtId="180" fontId="9" fillId="2" borderId="21" xfId="0" applyNumberFormat="1" applyFont="1" applyFill="1" applyBorder="1" applyAlignment="1">
      <alignment vertical="center"/>
    </xf>
    <xf numFmtId="180" fontId="9" fillId="2" borderId="37" xfId="0" applyNumberFormat="1" applyFont="1" applyFill="1" applyBorder="1" applyAlignment="1">
      <alignment vertical="center"/>
    </xf>
    <xf numFmtId="178" fontId="17" fillId="0" borderId="56" xfId="0" applyNumberFormat="1" applyFont="1" applyBorder="1" applyAlignment="1">
      <alignment vertical="center"/>
    </xf>
    <xf numFmtId="0" fontId="17" fillId="0" borderId="57" xfId="0" applyNumberFormat="1" applyFont="1" applyBorder="1"/>
    <xf numFmtId="178" fontId="17" fillId="0" borderId="57" xfId="0" applyNumberFormat="1" applyFont="1" applyBorder="1"/>
    <xf numFmtId="190" fontId="17" fillId="0" borderId="57" xfId="0" applyNumberFormat="1" applyFont="1" applyBorder="1"/>
    <xf numFmtId="178" fontId="17" fillId="0" borderId="0" xfId="0" applyNumberFormat="1" applyFont="1" applyBorder="1" applyAlignment="1">
      <alignment vertical="center"/>
    </xf>
    <xf numFmtId="190" fontId="17" fillId="0" borderId="0" xfId="0" applyNumberFormat="1" applyFont="1" applyBorder="1"/>
    <xf numFmtId="14" fontId="27" fillId="7" borderId="0" xfId="0" applyNumberFormat="1" applyFont="1" applyFill="1" applyAlignment="1">
      <alignment horizontal="right" vertical="center"/>
    </xf>
    <xf numFmtId="0" fontId="4" fillId="9" borderId="0" xfId="0" applyFont="1" applyFill="1" applyAlignment="1">
      <alignment horizontal="left" vertical="center"/>
    </xf>
    <xf numFmtId="0" fontId="17" fillId="8" borderId="1" xfId="0" applyNumberFormat="1" applyFont="1" applyFill="1" applyBorder="1"/>
    <xf numFmtId="178" fontId="17" fillId="8" borderId="1" xfId="0" applyNumberFormat="1" applyFont="1" applyFill="1" applyBorder="1"/>
    <xf numFmtId="190" fontId="17" fillId="8" borderId="1" xfId="0" applyNumberFormat="1" applyFont="1" applyFill="1" applyBorder="1"/>
    <xf numFmtId="0" fontId="5" fillId="9" borderId="0" xfId="0" applyNumberFormat="1" applyFont="1" applyFill="1" applyAlignment="1">
      <alignment horizontal="center" vertical="center"/>
    </xf>
    <xf numFmtId="0" fontId="2" fillId="0" borderId="0" xfId="0" applyFont="1" applyBorder="1" applyAlignment="1">
      <alignment horizontal="center"/>
    </xf>
    <xf numFmtId="38" fontId="2" fillId="0" borderId="0" xfId="2" applyFont="1" applyBorder="1" applyAlignment="1">
      <alignment horizontal="center"/>
    </xf>
    <xf numFmtId="0" fontId="28" fillId="0" borderId="0" xfId="0" applyFont="1" applyAlignment="1">
      <alignment horizontal="left" vertical="center"/>
    </xf>
    <xf numFmtId="0" fontId="9" fillId="9" borderId="18" xfId="0" applyNumberFormat="1" applyFont="1" applyFill="1" applyBorder="1" applyAlignment="1"/>
    <xf numFmtId="0" fontId="9" fillId="9" borderId="18" xfId="0" applyFont="1" applyFill="1" applyBorder="1" applyAlignment="1">
      <alignment vertical="center"/>
    </xf>
    <xf numFmtId="0" fontId="5" fillId="9" borderId="0" xfId="0" applyFont="1" applyFill="1" applyBorder="1" applyAlignment="1">
      <alignment horizontal="center" vertical="center"/>
    </xf>
    <xf numFmtId="179" fontId="5" fillId="9" borderId="0" xfId="0" applyNumberFormat="1" applyFont="1" applyFill="1" applyBorder="1" applyAlignment="1">
      <alignment horizontal="center" vertical="center"/>
    </xf>
    <xf numFmtId="180" fontId="2" fillId="9" borderId="24" xfId="0" applyNumberFormat="1" applyFont="1" applyFill="1" applyBorder="1" applyAlignment="1">
      <alignment horizontal="right" vertical="center"/>
    </xf>
    <xf numFmtId="0" fontId="7" fillId="9" borderId="24" xfId="0" applyFont="1" applyFill="1" applyBorder="1" applyAlignment="1">
      <alignment vertical="center"/>
    </xf>
    <xf numFmtId="181" fontId="7" fillId="9" borderId="24" xfId="0" applyNumberFormat="1" applyFont="1" applyFill="1" applyBorder="1" applyAlignment="1">
      <alignment horizontal="center" vertical="center"/>
    </xf>
    <xf numFmtId="182" fontId="7" fillId="9" borderId="24" xfId="0" applyNumberFormat="1" applyFont="1" applyFill="1" applyBorder="1" applyAlignment="1">
      <alignment horizontal="center" vertical="center"/>
    </xf>
    <xf numFmtId="0" fontId="11" fillId="9" borderId="0" xfId="0" applyFont="1" applyFill="1" applyAlignment="1">
      <alignment horizontal="center" vertical="center"/>
    </xf>
    <xf numFmtId="38" fontId="2" fillId="9" borderId="24" xfId="2" applyFont="1" applyFill="1" applyBorder="1" applyAlignment="1">
      <alignment horizontal="right" vertical="center"/>
    </xf>
    <xf numFmtId="0" fontId="7" fillId="9" borderId="25" xfId="0" applyFont="1" applyFill="1" applyBorder="1" applyAlignment="1">
      <alignment vertical="center"/>
    </xf>
    <xf numFmtId="180" fontId="2" fillId="9" borderId="27" xfId="0" applyNumberFormat="1" applyFont="1" applyFill="1" applyBorder="1" applyAlignment="1">
      <alignment horizontal="right" vertical="center"/>
    </xf>
    <xf numFmtId="0" fontId="7" fillId="9" borderId="27" xfId="0" applyFont="1" applyFill="1" applyBorder="1" applyAlignment="1">
      <alignment vertical="center"/>
    </xf>
    <xf numFmtId="191" fontId="7" fillId="9" borderId="27" xfId="0" applyNumberFormat="1" applyFont="1" applyFill="1" applyBorder="1" applyAlignment="1">
      <alignment horizontal="center" vertical="center"/>
    </xf>
    <xf numFmtId="182" fontId="7" fillId="9" borderId="27" xfId="0" applyNumberFormat="1" applyFont="1" applyFill="1" applyBorder="1" applyAlignment="1">
      <alignment horizontal="center" vertical="center"/>
    </xf>
    <xf numFmtId="0" fontId="11" fillId="9" borderId="27" xfId="0" applyFont="1" applyFill="1" applyBorder="1" applyAlignment="1">
      <alignment horizontal="center" vertical="center"/>
    </xf>
    <xf numFmtId="38" fontId="2" fillId="9" borderId="27" xfId="2" applyFont="1" applyFill="1" applyBorder="1" applyAlignment="1">
      <alignment horizontal="right" vertical="center"/>
    </xf>
    <xf numFmtId="0" fontId="7" fillId="9" borderId="28" xfId="0" applyFont="1" applyFill="1" applyBorder="1" applyAlignment="1">
      <alignment vertical="center"/>
    </xf>
    <xf numFmtId="0" fontId="7" fillId="9" borderId="30" xfId="0" applyFont="1" applyFill="1" applyBorder="1" applyAlignment="1">
      <alignment vertical="center"/>
    </xf>
    <xf numFmtId="0" fontId="12" fillId="9" borderId="29" xfId="0" applyFont="1" applyFill="1" applyBorder="1" applyAlignment="1">
      <alignment horizontal="right" vertical="center"/>
    </xf>
    <xf numFmtId="0" fontId="7" fillId="9" borderId="0" xfId="0" applyFont="1" applyFill="1" applyBorder="1" applyAlignment="1">
      <alignment vertical="center"/>
    </xf>
    <xf numFmtId="10" fontId="2" fillId="9" borderId="13" xfId="3" applyNumberFormat="1" applyFont="1" applyFill="1" applyBorder="1" applyAlignment="1">
      <alignment horizontal="center" vertical="center"/>
    </xf>
    <xf numFmtId="0" fontId="7" fillId="9" borderId="0" xfId="0" applyFont="1" applyFill="1" applyBorder="1" applyAlignment="1">
      <alignment horizontal="center" vertical="center"/>
    </xf>
    <xf numFmtId="38" fontId="2" fillId="9" borderId="13" xfId="2" applyFont="1" applyFill="1" applyBorder="1" applyAlignment="1">
      <alignment horizontal="right" vertical="center"/>
    </xf>
    <xf numFmtId="0" fontId="7" fillId="9" borderId="3" xfId="0" applyFont="1" applyFill="1" applyBorder="1" applyAlignment="1">
      <alignment horizontal="right" vertical="center"/>
    </xf>
    <xf numFmtId="0" fontId="11" fillId="9" borderId="3" xfId="0" applyFont="1" applyFill="1" applyBorder="1" applyAlignment="1">
      <alignment horizontal="center" vertical="center"/>
    </xf>
    <xf numFmtId="0" fontId="7" fillId="9" borderId="32" xfId="0" applyFont="1" applyFill="1" applyBorder="1" applyAlignment="1">
      <alignment vertical="center"/>
    </xf>
    <xf numFmtId="0" fontId="0" fillId="9" borderId="33" xfId="0" applyFont="1" applyFill="1" applyBorder="1" applyAlignment="1">
      <alignment vertical="center"/>
    </xf>
    <xf numFmtId="180" fontId="2" fillId="9" borderId="34" xfId="0" applyNumberFormat="1" applyFont="1" applyFill="1" applyBorder="1" applyAlignment="1">
      <alignment vertical="center"/>
    </xf>
    <xf numFmtId="0" fontId="11" fillId="9" borderId="19" xfId="0" applyFont="1" applyFill="1" applyBorder="1" applyAlignment="1">
      <alignment horizontal="center" vertical="center"/>
    </xf>
    <xf numFmtId="0" fontId="7" fillId="9" borderId="35" xfId="0" applyFont="1" applyFill="1" applyBorder="1" applyAlignment="1">
      <alignment vertical="center"/>
    </xf>
    <xf numFmtId="38" fontId="0" fillId="9" borderId="27" xfId="2" applyFont="1" applyFill="1" applyBorder="1" applyAlignment="1">
      <alignment horizontal="right" vertical="center"/>
    </xf>
    <xf numFmtId="38" fontId="0" fillId="9" borderId="13" xfId="2" applyFont="1" applyFill="1" applyBorder="1" applyAlignment="1">
      <alignment horizontal="right" vertical="center"/>
    </xf>
    <xf numFmtId="180" fontId="2" fillId="9" borderId="34" xfId="0" applyNumberFormat="1" applyFont="1" applyFill="1" applyBorder="1" applyAlignment="1">
      <alignment horizontal="center" vertical="center"/>
    </xf>
    <xf numFmtId="0" fontId="7" fillId="9" borderId="24" xfId="0" applyFont="1" applyFill="1" applyBorder="1" applyAlignment="1">
      <alignment horizontal="center" vertical="center"/>
    </xf>
    <xf numFmtId="0" fontId="7" fillId="9" borderId="29" xfId="0" applyFont="1" applyFill="1" applyBorder="1" applyAlignment="1">
      <alignment vertical="center"/>
    </xf>
    <xf numFmtId="38" fontId="5" fillId="9" borderId="0" xfId="2" applyFont="1" applyFill="1" applyBorder="1" applyAlignment="1">
      <alignment horizontal="right" vertical="center"/>
    </xf>
    <xf numFmtId="0" fontId="14" fillId="9" borderId="0" xfId="0" applyFont="1" applyFill="1" applyBorder="1" applyAlignment="1">
      <alignment vertical="center"/>
    </xf>
    <xf numFmtId="0" fontId="15" fillId="9" borderId="0" xfId="0" applyFont="1" applyFill="1" applyBorder="1" applyAlignment="1">
      <alignment horizontal="left" vertical="center"/>
    </xf>
    <xf numFmtId="0" fontId="15" fillId="9" borderId="0" xfId="0" applyFont="1" applyFill="1" applyAlignment="1">
      <alignment horizontal="left" vertical="center"/>
    </xf>
    <xf numFmtId="0" fontId="7" fillId="9" borderId="0" xfId="0" applyFont="1" applyFill="1" applyAlignment="1">
      <alignment vertical="center"/>
    </xf>
    <xf numFmtId="0" fontId="9" fillId="9" borderId="47" xfId="0" applyFont="1" applyFill="1" applyBorder="1" applyAlignment="1">
      <alignment horizontal="center" vertical="center"/>
    </xf>
    <xf numFmtId="0" fontId="9" fillId="9" borderId="46" xfId="0" applyFont="1" applyFill="1" applyBorder="1" applyAlignment="1">
      <alignment vertical="center"/>
    </xf>
    <xf numFmtId="178" fontId="17" fillId="0" borderId="58" xfId="0" applyNumberFormat="1" applyFont="1" applyBorder="1"/>
    <xf numFmtId="178" fontId="17" fillId="8" borderId="59" xfId="0" applyNumberFormat="1" applyFont="1" applyFill="1" applyBorder="1"/>
    <xf numFmtId="184" fontId="17" fillId="8" borderId="60" xfId="0" applyNumberFormat="1" applyFont="1" applyFill="1" applyBorder="1"/>
    <xf numFmtId="178" fontId="17" fillId="8" borderId="61" xfId="0" applyNumberFormat="1" applyFont="1" applyFill="1" applyBorder="1"/>
    <xf numFmtId="0" fontId="17" fillId="8" borderId="49" xfId="0" applyNumberFormat="1" applyFont="1" applyFill="1" applyBorder="1"/>
    <xf numFmtId="178" fontId="17" fillId="8" borderId="49" xfId="0" applyNumberFormat="1" applyFont="1" applyFill="1" applyBorder="1"/>
    <xf numFmtId="190" fontId="17" fillId="8" borderId="49" xfId="0" applyNumberFormat="1" applyFont="1" applyFill="1" applyBorder="1"/>
    <xf numFmtId="184" fontId="17" fillId="8" borderId="62" xfId="0" applyNumberFormat="1" applyFont="1" applyFill="1" applyBorder="1"/>
    <xf numFmtId="176" fontId="0" fillId="8" borderId="1" xfId="0" applyNumberFormat="1" applyFill="1" applyBorder="1" applyAlignment="1" applyProtection="1">
      <alignment horizontal="center" vertical="center"/>
    </xf>
    <xf numFmtId="38" fontId="0" fillId="8" borderId="1" xfId="1" applyFont="1" applyFill="1" applyBorder="1" applyAlignment="1" applyProtection="1">
      <alignment horizontal="center" vertical="center"/>
    </xf>
    <xf numFmtId="0" fontId="29" fillId="9" borderId="0" xfId="0" applyFont="1" applyFill="1" applyAlignment="1"/>
    <xf numFmtId="0" fontId="29" fillId="9" borderId="0" xfId="0" applyFont="1" applyFill="1" applyAlignment="1">
      <alignment vertical="center"/>
    </xf>
    <xf numFmtId="0" fontId="29" fillId="9" borderId="0" xfId="0" applyFont="1" applyFill="1" applyAlignment="1">
      <alignment horizontal="left" vertical="center"/>
    </xf>
    <xf numFmtId="0" fontId="30" fillId="9" borderId="0" xfId="0" applyFont="1" applyFill="1" applyAlignment="1">
      <alignment horizontal="center" vertical="center"/>
    </xf>
    <xf numFmtId="0" fontId="29" fillId="9" borderId="0" xfId="0" applyFont="1" applyFill="1"/>
    <xf numFmtId="0" fontId="31" fillId="9" borderId="0" xfId="0" applyFont="1" applyFill="1"/>
    <xf numFmtId="0" fontId="33" fillId="9" borderId="0" xfId="0" applyFont="1" applyFill="1"/>
    <xf numFmtId="0" fontId="30" fillId="9" borderId="0" xfId="0" applyFont="1" applyFill="1"/>
    <xf numFmtId="0" fontId="35" fillId="9" borderId="0" xfId="0" applyFont="1" applyFill="1"/>
    <xf numFmtId="0" fontId="37" fillId="9" borderId="0" xfId="0" applyFont="1" applyFill="1"/>
    <xf numFmtId="0" fontId="38" fillId="9" borderId="0" xfId="0" applyFont="1" applyFill="1"/>
    <xf numFmtId="0" fontId="0" fillId="0" borderId="0" xfId="0" applyBorder="1" applyAlignment="1">
      <alignment horizontal="left" vertical="center"/>
    </xf>
    <xf numFmtId="0" fontId="5" fillId="9" borderId="0" xfId="0" applyFont="1" applyFill="1" applyBorder="1" applyAlignment="1">
      <alignment horizontal="left" vertical="center"/>
    </xf>
    <xf numFmtId="0" fontId="4" fillId="9" borderId="0" xfId="0" applyFont="1" applyFill="1" applyBorder="1" applyAlignment="1">
      <alignment horizontal="left" vertical="center"/>
    </xf>
    <xf numFmtId="0" fontId="7" fillId="9" borderId="0" xfId="0" applyFont="1" applyFill="1" applyBorder="1" applyAlignment="1">
      <alignment horizontal="center" vertical="center"/>
    </xf>
    <xf numFmtId="0" fontId="7" fillId="9" borderId="3" xfId="0" applyFont="1" applyFill="1" applyBorder="1" applyAlignment="1">
      <alignment horizontal="right" vertical="center"/>
    </xf>
    <xf numFmtId="178" fontId="17" fillId="0" borderId="38" xfId="0" applyNumberFormat="1" applyFont="1" applyBorder="1"/>
    <xf numFmtId="0" fontId="5" fillId="2" borderId="14" xfId="0" applyFont="1" applyFill="1" applyBorder="1" applyAlignment="1">
      <alignment vertical="center"/>
    </xf>
    <xf numFmtId="0" fontId="5" fillId="2" borderId="13" xfId="0" applyFont="1" applyFill="1" applyBorder="1" applyAlignment="1">
      <alignment vertical="center"/>
    </xf>
    <xf numFmtId="180" fontId="9" fillId="2" borderId="13" xfId="0" applyNumberFormat="1" applyFont="1" applyFill="1" applyBorder="1" applyAlignment="1">
      <alignment vertical="center"/>
    </xf>
    <xf numFmtId="0" fontId="5" fillId="2" borderId="39" xfId="0" applyFont="1" applyFill="1" applyBorder="1" applyAlignment="1">
      <alignment vertical="center"/>
    </xf>
    <xf numFmtId="0" fontId="11" fillId="9" borderId="34" xfId="0" applyFont="1" applyFill="1" applyBorder="1" applyAlignment="1">
      <alignment horizontal="center" vertical="center"/>
    </xf>
    <xf numFmtId="0" fontId="7" fillId="9" borderId="63" xfId="0" applyFont="1" applyFill="1" applyBorder="1" applyAlignment="1">
      <alignment vertical="center"/>
    </xf>
    <xf numFmtId="0" fontId="8" fillId="9" borderId="40" xfId="0" applyFont="1" applyFill="1" applyBorder="1" applyAlignment="1">
      <alignment horizontal="left" wrapText="1"/>
    </xf>
    <xf numFmtId="0" fontId="32" fillId="9" borderId="3" xfId="0" applyFont="1" applyFill="1" applyBorder="1" applyAlignment="1">
      <alignment horizontal="center"/>
    </xf>
    <xf numFmtId="0" fontId="32" fillId="9" borderId="0" xfId="0" applyFont="1" applyFill="1" applyAlignment="1">
      <alignment horizontal="center"/>
    </xf>
    <xf numFmtId="0" fontId="5" fillId="2" borderId="21" xfId="0" applyFont="1" applyFill="1" applyBorder="1" applyAlignment="1">
      <alignment horizontal="right" vertical="center"/>
    </xf>
    <xf numFmtId="0" fontId="5" fillId="2" borderId="37" xfId="0" applyFont="1" applyFill="1" applyBorder="1" applyAlignment="1">
      <alignment horizontal="right"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2" fillId="9" borderId="19" xfId="0" applyFont="1" applyFill="1" applyBorder="1" applyAlignment="1">
      <alignment horizontal="left" vertical="center"/>
    </xf>
    <xf numFmtId="0" fontId="7" fillId="9" borderId="23" xfId="0" applyFont="1" applyFill="1" applyBorder="1" applyAlignment="1">
      <alignment horizontal="left" vertical="center"/>
    </xf>
    <xf numFmtId="0" fontId="7" fillId="9" borderId="24" xfId="0" applyFont="1" applyFill="1" applyBorder="1" applyAlignment="1">
      <alignment horizontal="left" vertical="center"/>
    </xf>
    <xf numFmtId="0" fontId="9" fillId="9" borderId="18" xfId="0" applyNumberFormat="1" applyFont="1" applyFill="1" applyBorder="1" applyAlignment="1">
      <alignment horizontal="center"/>
    </xf>
    <xf numFmtId="0" fontId="7" fillId="9" borderId="26" xfId="0" applyFont="1" applyFill="1" applyBorder="1" applyAlignment="1">
      <alignment horizontal="left" vertical="center"/>
    </xf>
    <xf numFmtId="0" fontId="7" fillId="9" borderId="27" xfId="0" applyFont="1" applyFill="1" applyBorder="1" applyAlignment="1">
      <alignment horizontal="left" vertical="center"/>
    </xf>
    <xf numFmtId="0" fontId="7" fillId="9" borderId="29" xfId="0" applyFont="1" applyFill="1" applyBorder="1" applyAlignment="1">
      <alignment horizontal="left" vertical="center"/>
    </xf>
    <xf numFmtId="0" fontId="7" fillId="9" borderId="0" xfId="0" applyFont="1" applyFill="1" applyBorder="1" applyAlignment="1">
      <alignment horizontal="left" vertical="center"/>
    </xf>
    <xf numFmtId="0" fontId="7" fillId="9" borderId="0" xfId="0" applyFont="1" applyFill="1" applyBorder="1" applyAlignment="1">
      <alignment horizontal="center" vertical="center"/>
    </xf>
    <xf numFmtId="38" fontId="2" fillId="9" borderId="0" xfId="2" applyFont="1" applyFill="1" applyBorder="1" applyAlignment="1">
      <alignment horizontal="right" vertical="center"/>
    </xf>
    <xf numFmtId="180" fontId="7" fillId="9" borderId="13" xfId="0" applyNumberFormat="1" applyFont="1" applyFill="1" applyBorder="1" applyAlignment="1">
      <alignment horizontal="right" vertical="center"/>
    </xf>
    <xf numFmtId="0" fontId="7" fillId="9" borderId="31" xfId="0" applyFont="1" applyFill="1" applyBorder="1" applyAlignment="1">
      <alignment horizontal="right" vertical="center"/>
    </xf>
    <xf numFmtId="0" fontId="7" fillId="9" borderId="3" xfId="0" applyFont="1" applyFill="1" applyBorder="1" applyAlignment="1">
      <alignment horizontal="right" vertical="center"/>
    </xf>
    <xf numFmtId="38" fontId="2" fillId="9" borderId="3" xfId="2" applyFont="1" applyFill="1" applyBorder="1" applyAlignment="1">
      <alignment horizontal="right" vertical="center"/>
    </xf>
    <xf numFmtId="38" fontId="6" fillId="9" borderId="34" xfId="2" applyFont="1" applyFill="1" applyBorder="1" applyAlignment="1">
      <alignment horizontal="center" vertical="center"/>
    </xf>
    <xf numFmtId="0" fontId="2" fillId="9" borderId="34" xfId="0" applyFont="1" applyFill="1" applyBorder="1" applyAlignment="1">
      <alignment horizontal="center" vertical="center"/>
    </xf>
    <xf numFmtId="0" fontId="13" fillId="2" borderId="14"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9" xfId="0" applyFont="1" applyFill="1" applyBorder="1" applyAlignment="1">
      <alignment horizontal="left" vertical="center"/>
    </xf>
    <xf numFmtId="0" fontId="7" fillId="9" borderId="31" xfId="0" applyFont="1" applyFill="1" applyBorder="1" applyAlignment="1">
      <alignment horizontal="center" vertical="center"/>
    </xf>
    <xf numFmtId="0" fontId="7" fillId="9" borderId="3" xfId="0" applyFont="1" applyFill="1" applyBorder="1" applyAlignment="1">
      <alignment horizontal="center" vertical="center"/>
    </xf>
    <xf numFmtId="38" fontId="9" fillId="9" borderId="46" xfId="2" applyFont="1" applyFill="1" applyBorder="1" applyAlignment="1">
      <alignment horizontal="right" vertical="center"/>
    </xf>
    <xf numFmtId="0" fontId="9" fillId="9" borderId="46" xfId="0" applyFont="1" applyFill="1" applyBorder="1" applyAlignment="1">
      <alignment horizontal="left" vertical="center"/>
    </xf>
    <xf numFmtId="0" fontId="9" fillId="9" borderId="48"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38" fontId="8" fillId="0" borderId="16" xfId="2" applyFont="1" applyFill="1" applyBorder="1" applyAlignment="1">
      <alignment horizontal="center" vertical="center"/>
    </xf>
    <xf numFmtId="0" fontId="8" fillId="0" borderId="41" xfId="0" applyFont="1" applyBorder="1" applyAlignment="1">
      <alignment horizontal="center" vertical="center"/>
    </xf>
    <xf numFmtId="0" fontId="0" fillId="0" borderId="41" xfId="0" applyBorder="1" applyAlignment="1">
      <alignment vertical="center"/>
    </xf>
    <xf numFmtId="0" fontId="0" fillId="0" borderId="42" xfId="0" applyBorder="1" applyAlignment="1">
      <alignment vertical="center"/>
    </xf>
    <xf numFmtId="38" fontId="23" fillId="5" borderId="43" xfId="2" applyFont="1" applyFill="1" applyBorder="1" applyAlignment="1">
      <alignment horizontal="right" vertical="center"/>
    </xf>
    <xf numFmtId="38" fontId="23" fillId="5" borderId="18" xfId="2" applyFont="1" applyFill="1" applyBorder="1" applyAlignment="1">
      <alignment horizontal="right" vertical="center"/>
    </xf>
    <xf numFmtId="0" fontId="5" fillId="2" borderId="13" xfId="0" applyFont="1" applyFill="1" applyBorder="1" applyAlignment="1">
      <alignment horizontal="right" vertical="center"/>
    </xf>
    <xf numFmtId="178" fontId="17" fillId="10" borderId="0" xfId="0" applyNumberFormat="1" applyFont="1" applyFill="1" applyAlignment="1">
      <alignment horizontal="center"/>
    </xf>
    <xf numFmtId="178" fontId="17" fillId="11" borderId="0" xfId="0" applyNumberFormat="1" applyFont="1" applyFill="1" applyAlignment="1">
      <alignment horizontal="center"/>
    </xf>
    <xf numFmtId="178" fontId="17" fillId="12" borderId="0" xfId="0" applyNumberFormat="1" applyFont="1" applyFill="1" applyAlignment="1">
      <alignment horizontal="center"/>
    </xf>
    <xf numFmtId="178" fontId="17" fillId="13" borderId="0" xfId="0" applyNumberFormat="1" applyFont="1" applyFill="1" applyAlignment="1">
      <alignment horizontal="center"/>
    </xf>
    <xf numFmtId="38" fontId="2" fillId="0" borderId="11" xfId="2" applyFont="1" applyBorder="1" applyAlignment="1">
      <alignment horizontal="center"/>
    </xf>
    <xf numFmtId="38" fontId="2" fillId="0" borderId="12" xfId="2" applyFont="1" applyBorder="1" applyAlignment="1">
      <alignment horizontal="center"/>
    </xf>
    <xf numFmtId="0" fontId="0" fillId="0" borderId="13" xfId="0"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178" fontId="17" fillId="0" borderId="2" xfId="0" applyNumberFormat="1" applyFont="1" applyBorder="1"/>
    <xf numFmtId="185" fontId="17" fillId="0" borderId="2" xfId="0" applyNumberFormat="1" applyFont="1" applyBorder="1"/>
    <xf numFmtId="186" fontId="17" fillId="0" borderId="2" xfId="0" applyNumberFormat="1" applyFont="1" applyBorder="1"/>
    <xf numFmtId="185" fontId="17" fillId="0" borderId="0" xfId="0" applyNumberFormat="1" applyFont="1" applyBorder="1"/>
    <xf numFmtId="178" fontId="17" fillId="0" borderId="64" xfId="0" applyNumberFormat="1" applyFont="1" applyBorder="1"/>
  </cellXfs>
  <cellStyles count="5">
    <cellStyle name="パーセント 2" xfId="3" xr:uid="{00000000-0005-0000-0000-000000000000}"/>
    <cellStyle name="桁区切り" xfId="1" builtinId="6"/>
    <cellStyle name="桁区切り 2" xfId="2" xr:uid="{00000000-0005-0000-0000-000002000000}"/>
    <cellStyle name="通貨 2" xfId="4"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22269;&#20445;&#31246;&#35430;&#31639;!A1"/></Relationships>
</file>

<file path=xl/drawings/drawing1.xml><?xml version="1.0" encoding="utf-8"?>
<xdr:wsDr xmlns:xdr="http://schemas.openxmlformats.org/drawingml/2006/spreadsheetDrawing" xmlns:a="http://schemas.openxmlformats.org/drawingml/2006/main">
  <xdr:twoCellAnchor>
    <xdr:from>
      <xdr:col>1</xdr:col>
      <xdr:colOff>85724</xdr:colOff>
      <xdr:row>16</xdr:row>
      <xdr:rowOff>123825</xdr:rowOff>
    </xdr:from>
    <xdr:to>
      <xdr:col>3</xdr:col>
      <xdr:colOff>457200</xdr:colOff>
      <xdr:row>18</xdr:row>
      <xdr:rowOff>257175</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9CD7E4B8-42B1-4705-8AF6-C9842E49AB0A}"/>
            </a:ext>
          </a:extLst>
        </xdr:cNvPr>
        <xdr:cNvSpPr/>
      </xdr:nvSpPr>
      <xdr:spPr>
        <a:xfrm>
          <a:off x="400049" y="5153025"/>
          <a:ext cx="2171701" cy="762000"/>
        </a:xfrm>
        <a:prstGeom prst="bevel">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bg1"/>
              </a:solidFill>
            </a:rPr>
            <a:t>あなたの国民健康保険税の</a:t>
          </a:r>
          <a:br>
            <a:rPr kumimoji="1" lang="en-US" altLang="ja-JP" sz="1100" b="1">
              <a:solidFill>
                <a:schemeClr val="bg1"/>
              </a:solidFill>
            </a:rPr>
          </a:br>
          <a:r>
            <a:rPr kumimoji="1" lang="ja-JP" altLang="en-US" sz="1100" b="1">
              <a:solidFill>
                <a:schemeClr val="bg1"/>
              </a:solidFill>
            </a:rPr>
            <a:t>試算結果はこちら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60</xdr:row>
      <xdr:rowOff>123826</xdr:rowOff>
    </xdr:from>
    <xdr:to>
      <xdr:col>8</xdr:col>
      <xdr:colOff>476250</xdr:colOff>
      <xdr:row>63</xdr:row>
      <xdr:rowOff>85726</xdr:rowOff>
    </xdr:to>
    <xdr:sp macro="" textlink="">
      <xdr:nvSpPr>
        <xdr:cNvPr id="2" name="テキスト ボックス 1">
          <a:extLst>
            <a:ext uri="{FF2B5EF4-FFF2-40B4-BE49-F238E27FC236}">
              <a16:creationId xmlns:a16="http://schemas.microsoft.com/office/drawing/2014/main" id="{32F5B90F-31DC-4F78-9FA8-4809965874B5}"/>
            </a:ext>
          </a:extLst>
        </xdr:cNvPr>
        <xdr:cNvSpPr txBox="1"/>
      </xdr:nvSpPr>
      <xdr:spPr>
        <a:xfrm>
          <a:off x="5105400" y="12239626"/>
          <a:ext cx="2876550" cy="704850"/>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お問い合わせ</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宝塚市国民健康保険課　資格・賦課担当</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☎０７９７－７７－２０６５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4"/>
  <sheetViews>
    <sheetView tabSelected="1" view="pageBreakPreview" zoomScaleNormal="100" zoomScaleSheetLayoutView="100" workbookViewId="0">
      <selection activeCell="E3" sqref="E3"/>
    </sheetView>
  </sheetViews>
  <sheetFormatPr defaultRowHeight="13.5" x14ac:dyDescent="0.15"/>
  <cols>
    <col min="1" max="1" width="4.125" style="82" customWidth="1"/>
    <col min="2" max="2" width="9" style="82"/>
    <col min="3" max="3" width="15.625" style="82" bestFit="1" customWidth="1"/>
    <col min="4" max="4" width="9.5" style="82" bestFit="1" customWidth="1"/>
    <col min="5" max="6" width="15.625" style="82" customWidth="1"/>
    <col min="7" max="7" width="21.625" style="82" customWidth="1"/>
    <col min="8" max="8" width="4" style="82" customWidth="1"/>
    <col min="9" max="16384" width="9" style="82"/>
  </cols>
  <sheetData>
    <row r="1" spans="1:10" ht="24.95" customHeight="1" x14ac:dyDescent="0.15">
      <c r="A1" s="83" t="s">
        <v>117</v>
      </c>
      <c r="B1" s="83"/>
      <c r="C1" s="83"/>
      <c r="D1" s="83"/>
      <c r="E1" s="83"/>
      <c r="F1" s="83"/>
      <c r="G1" s="122" t="e">
        <f>DATE(IF(E3="","",IF(MONTH(E3)&lt;=3,YEAR(E3)-1,YEAR(E3))),4,1)</f>
        <v>#VALUE!</v>
      </c>
      <c r="H1" s="101"/>
      <c r="I1" s="130"/>
      <c r="J1" s="130"/>
    </row>
    <row r="2" spans="1:10" ht="24.95" customHeight="1" x14ac:dyDescent="0.15">
      <c r="A2" s="88" t="s">
        <v>118</v>
      </c>
      <c r="B2" s="89"/>
      <c r="C2" s="89"/>
      <c r="D2" s="89"/>
      <c r="E2" s="89"/>
      <c r="F2" s="89"/>
      <c r="G2" s="89"/>
      <c r="H2" s="89"/>
      <c r="I2" s="130"/>
      <c r="J2" s="130"/>
    </row>
    <row r="3" spans="1:10" ht="24.95" customHeight="1" x14ac:dyDescent="0.15">
      <c r="A3" s="90" t="s">
        <v>11</v>
      </c>
      <c r="B3" s="91" t="s">
        <v>152</v>
      </c>
      <c r="C3" s="90"/>
      <c r="D3" s="90"/>
      <c r="E3" s="84"/>
      <c r="F3" s="90" t="s">
        <v>153</v>
      </c>
      <c r="H3" s="90"/>
      <c r="I3" s="130"/>
      <c r="J3" s="130"/>
    </row>
    <row r="4" spans="1:10" ht="24.95" customHeight="1" x14ac:dyDescent="0.15">
      <c r="A4" s="90"/>
      <c r="B4" s="90"/>
      <c r="C4" s="90"/>
      <c r="D4" s="90"/>
      <c r="E4" s="90"/>
      <c r="F4" s="90"/>
      <c r="G4" s="90"/>
      <c r="H4" s="90"/>
      <c r="I4" s="130"/>
      <c r="J4" s="130"/>
    </row>
    <row r="5" spans="1:10" ht="24.95" customHeight="1" x14ac:dyDescent="0.15">
      <c r="A5" s="90" t="s">
        <v>10</v>
      </c>
      <c r="B5" s="92" t="s">
        <v>96</v>
      </c>
      <c r="C5" s="89"/>
      <c r="D5" s="127" t="str">
        <f>IF(E3="","",IF(MONTH(E3)&lt;=3,YEAR(E3)-2,YEAR(E3)-1))</f>
        <v/>
      </c>
      <c r="E5" s="89" t="s">
        <v>126</v>
      </c>
      <c r="F5" s="89"/>
      <c r="G5" s="89"/>
      <c r="H5" s="89"/>
      <c r="I5" s="130"/>
      <c r="J5" s="130"/>
    </row>
    <row r="6" spans="1:10" ht="24.95" customHeight="1" x14ac:dyDescent="0.15">
      <c r="A6" s="89"/>
      <c r="B6" s="89"/>
      <c r="C6" s="89"/>
      <c r="D6" s="89"/>
      <c r="E6" s="89"/>
      <c r="F6" s="89"/>
      <c r="G6" s="89"/>
      <c r="H6" s="89"/>
      <c r="I6" s="130"/>
      <c r="J6" s="130"/>
    </row>
    <row r="7" spans="1:10" ht="30" customHeight="1" x14ac:dyDescent="0.15">
      <c r="A7" s="89"/>
      <c r="B7" s="93"/>
      <c r="C7" s="93" t="s">
        <v>9</v>
      </c>
      <c r="D7" s="93" t="s">
        <v>8</v>
      </c>
      <c r="E7" s="93" t="s">
        <v>87</v>
      </c>
      <c r="F7" s="93" t="s">
        <v>88</v>
      </c>
      <c r="G7" s="94" t="s">
        <v>89</v>
      </c>
      <c r="H7" s="89"/>
      <c r="I7" s="130"/>
      <c r="J7" s="130"/>
    </row>
    <row r="8" spans="1:10" ht="24.95" customHeight="1" x14ac:dyDescent="0.15">
      <c r="A8" s="89"/>
      <c r="B8" s="96" t="s">
        <v>127</v>
      </c>
      <c r="C8" s="97" t="s">
        <v>125</v>
      </c>
      <c r="D8" s="98" t="s">
        <v>114</v>
      </c>
      <c r="E8" s="99">
        <v>2000000</v>
      </c>
      <c r="F8" s="99">
        <v>600000</v>
      </c>
      <c r="G8" s="100">
        <v>0</v>
      </c>
      <c r="H8" s="89"/>
      <c r="I8" s="130"/>
      <c r="J8" s="130"/>
    </row>
    <row r="9" spans="1:10" ht="24.95" customHeight="1" x14ac:dyDescent="0.15">
      <c r="A9" s="89"/>
      <c r="B9" s="93" t="s">
        <v>6</v>
      </c>
      <c r="C9" s="84"/>
      <c r="D9" s="95" t="str">
        <f>IF(C9="","",DATEDIF(C9,E3,"Y"))</f>
        <v/>
      </c>
      <c r="E9" s="87"/>
      <c r="F9" s="87"/>
      <c r="G9" s="87"/>
      <c r="H9" s="89"/>
      <c r="I9" s="130"/>
      <c r="J9" s="130"/>
    </row>
    <row r="10" spans="1:10" ht="24.95" customHeight="1" x14ac:dyDescent="0.15">
      <c r="A10" s="89"/>
      <c r="B10" s="93" t="s">
        <v>5</v>
      </c>
      <c r="C10" s="182"/>
      <c r="D10" s="95" t="str">
        <f>IF(C10="","",DATEDIF(C10,E3,"Y"))</f>
        <v/>
      </c>
      <c r="E10" s="183"/>
      <c r="F10" s="87"/>
      <c r="G10" s="87"/>
      <c r="H10" s="89"/>
      <c r="I10" s="130"/>
      <c r="J10" s="130"/>
    </row>
    <row r="11" spans="1:10" ht="24.95" customHeight="1" x14ac:dyDescent="0.15">
      <c r="A11" s="89"/>
      <c r="B11" s="93" t="s">
        <v>4</v>
      </c>
      <c r="C11" s="182"/>
      <c r="D11" s="95" t="str">
        <f>IF(C11="","",DATEDIF(C11,E3,"Y"))</f>
        <v/>
      </c>
      <c r="E11" s="183"/>
      <c r="F11" s="87"/>
      <c r="G11" s="87"/>
      <c r="H11" s="89"/>
      <c r="I11" s="130"/>
      <c r="J11" s="130"/>
    </row>
    <row r="12" spans="1:10" ht="24.95" customHeight="1" x14ac:dyDescent="0.15">
      <c r="A12" s="89"/>
      <c r="B12" s="93" t="s">
        <v>3</v>
      </c>
      <c r="C12" s="182"/>
      <c r="D12" s="95" t="str">
        <f>IF(C12="","",DATEDIF(C12,E3,"Y"))</f>
        <v/>
      </c>
      <c r="E12" s="183"/>
      <c r="F12" s="87"/>
      <c r="G12" s="87"/>
      <c r="H12" s="89"/>
      <c r="I12" s="130"/>
      <c r="J12" s="130"/>
    </row>
    <row r="13" spans="1:10" ht="24.95" customHeight="1" x14ac:dyDescent="0.15">
      <c r="A13" s="89"/>
      <c r="B13" s="93" t="s">
        <v>2</v>
      </c>
      <c r="C13" s="182"/>
      <c r="D13" s="95" t="str">
        <f>IF(C13="","",DATEDIF(C13,E3,"Y"))</f>
        <v/>
      </c>
      <c r="E13" s="183"/>
      <c r="F13" s="87"/>
      <c r="G13" s="87"/>
      <c r="H13" s="89"/>
      <c r="I13" s="130"/>
      <c r="J13" s="130"/>
    </row>
    <row r="14" spans="1:10" ht="24.95" customHeight="1" x14ac:dyDescent="0.15">
      <c r="A14" s="89"/>
      <c r="B14" s="93" t="s">
        <v>1</v>
      </c>
      <c r="C14" s="182"/>
      <c r="D14" s="95" t="str">
        <f>IF(C14="","",DATEDIF(C14,E3,"Y"))</f>
        <v/>
      </c>
      <c r="E14" s="183"/>
      <c r="F14" s="87"/>
      <c r="G14" s="87"/>
      <c r="H14" s="89"/>
      <c r="I14" s="130"/>
      <c r="J14" s="130"/>
    </row>
    <row r="15" spans="1:10" ht="24.95" customHeight="1" x14ac:dyDescent="0.15">
      <c r="A15" s="89"/>
      <c r="B15" s="93" t="s">
        <v>0</v>
      </c>
      <c r="C15" s="182"/>
      <c r="D15" s="95" t="str">
        <f>IF(C15="","",DATEDIF(C15,E3,"Y"))</f>
        <v/>
      </c>
      <c r="E15" s="183"/>
      <c r="F15" s="87"/>
      <c r="G15" s="87"/>
      <c r="H15" s="89"/>
    </row>
    <row r="16" spans="1:10" ht="24.95" customHeight="1" x14ac:dyDescent="0.15">
      <c r="A16" s="89"/>
      <c r="B16" s="123" t="s">
        <v>116</v>
      </c>
      <c r="C16" s="89"/>
      <c r="D16" s="89"/>
      <c r="E16" s="89"/>
      <c r="F16" s="89"/>
      <c r="G16" s="89"/>
      <c r="H16" s="89"/>
    </row>
    <row r="17" spans="1:8" ht="24.95" customHeight="1" x14ac:dyDescent="0.15">
      <c r="A17" s="89"/>
      <c r="B17" s="89"/>
      <c r="C17" s="89"/>
      <c r="D17" s="89"/>
      <c r="E17" s="88"/>
      <c r="F17" s="88"/>
      <c r="G17" s="88"/>
      <c r="H17" s="89"/>
    </row>
    <row r="18" spans="1:8" ht="24.95" customHeight="1" x14ac:dyDescent="0.15">
      <c r="A18" s="90"/>
      <c r="B18" s="90"/>
      <c r="C18" s="90"/>
      <c r="D18" s="90"/>
      <c r="E18" s="196"/>
      <c r="F18" s="196"/>
      <c r="G18" s="196"/>
      <c r="H18" s="90"/>
    </row>
    <row r="19" spans="1:8" ht="24.95" customHeight="1" x14ac:dyDescent="0.15">
      <c r="A19" s="90"/>
      <c r="B19" s="90"/>
      <c r="C19" s="90"/>
      <c r="D19" s="90"/>
      <c r="E19" s="90"/>
      <c r="F19" s="90"/>
      <c r="G19" s="90"/>
      <c r="H19" s="90"/>
    </row>
    <row r="20" spans="1:8" ht="24.95" customHeight="1" x14ac:dyDescent="0.15">
      <c r="A20" s="90"/>
      <c r="B20" s="197"/>
      <c r="C20" s="90"/>
      <c r="D20" s="90"/>
      <c r="E20" s="90"/>
      <c r="F20" s="90"/>
      <c r="G20" s="90"/>
      <c r="H20" s="90"/>
    </row>
    <row r="21" spans="1:8" ht="24.95" customHeight="1" x14ac:dyDescent="0.15">
      <c r="A21" s="195"/>
      <c r="B21" s="195"/>
      <c r="C21" s="195"/>
      <c r="D21" s="195"/>
      <c r="E21" s="196" t="s">
        <v>85</v>
      </c>
      <c r="F21" s="195"/>
      <c r="G21" s="195"/>
      <c r="H21" s="195"/>
    </row>
    <row r="22" spans="1:8" ht="24.95" customHeight="1" x14ac:dyDescent="0.15">
      <c r="A22" s="195"/>
      <c r="B22" s="195"/>
      <c r="C22" s="195"/>
      <c r="D22" s="195"/>
      <c r="E22" s="196" t="s">
        <v>86</v>
      </c>
      <c r="F22" s="195"/>
      <c r="G22" s="195"/>
      <c r="H22" s="195"/>
    </row>
    <row r="23" spans="1:8" ht="24.95" customHeight="1" x14ac:dyDescent="0.15"/>
    <row r="24" spans="1:8" ht="24.95" customHeight="1" x14ac:dyDescent="0.15"/>
  </sheetData>
  <sheetProtection algorithmName="SHA-512" hashValue="C2rc8nOz2Zn8Ybza05tpcsHz+wADv689H0v56xTmJYJvtfNdCXB6PZNGPDGvn0Vy7mzSsaFDdBKGarASN8IQ7g==" saltValue="j7UN/o27LICsW/nKp710jw==" spinCount="100000" sheet="1" objects="1" scenarios="1"/>
  <protectedRanges>
    <protectedRange sqref="E9:G15" name="範囲2"/>
    <protectedRange sqref="C9:C15" name="範囲1"/>
    <protectedRange sqref="E3" name="範囲3"/>
  </protectedRanges>
  <phoneticPr fontId="3"/>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10"/>
  <sheetViews>
    <sheetView view="pageBreakPreview" zoomScaleNormal="100" zoomScaleSheetLayoutView="100" workbookViewId="0">
      <selection activeCell="N19" sqref="N19"/>
    </sheetView>
  </sheetViews>
  <sheetFormatPr defaultRowHeight="13.5" x14ac:dyDescent="0.15"/>
  <cols>
    <col min="1" max="1" width="37" customWidth="1"/>
    <col min="2" max="3" width="10.375" bestFit="1" customWidth="1"/>
    <col min="7" max="7" width="2.875" customWidth="1"/>
    <col min="8" max="8" width="11.875" bestFit="1" customWidth="1"/>
  </cols>
  <sheetData>
    <row r="1" spans="1:9" ht="30" customHeight="1" thickBot="1" x14ac:dyDescent="0.25">
      <c r="A1" s="207" t="s">
        <v>147</v>
      </c>
      <c r="B1" s="207"/>
      <c r="C1" s="207"/>
      <c r="D1" s="207"/>
      <c r="E1" s="207"/>
      <c r="F1" s="207"/>
      <c r="G1" s="207"/>
      <c r="H1" s="207"/>
      <c r="I1" s="207"/>
    </row>
    <row r="2" spans="1:9" ht="18.75" thickTop="1" thickBot="1" x14ac:dyDescent="0.2">
      <c r="A2" s="212" t="s">
        <v>149</v>
      </c>
      <c r="B2" s="213"/>
      <c r="C2" s="213"/>
      <c r="D2" s="213"/>
      <c r="E2" s="213"/>
      <c r="F2" s="213"/>
      <c r="G2" s="213"/>
      <c r="H2" s="213"/>
      <c r="I2" s="214"/>
    </row>
    <row r="3" spans="1:9" ht="15" thickTop="1" x14ac:dyDescent="0.15">
      <c r="A3" s="218" t="e">
        <f>"令和"&amp;VLOOKUP(B42,所得換算表!L3:AD11,19,0)&amp;"年度（令和"&amp;VLOOKUP(B42,所得換算表!L3:AD11,19,0)&amp;"年４月～令和"&amp;VLOOKUP(B42,所得換算表!L3:AD11,19,0)+1&amp;"年３月）"</f>
        <v>#N/A</v>
      </c>
      <c r="B3" s="218"/>
      <c r="C3" s="131" t="s">
        <v>115</v>
      </c>
      <c r="D3" s="132"/>
      <c r="E3" s="132"/>
      <c r="F3" s="132"/>
      <c r="G3" s="132"/>
      <c r="H3" s="132"/>
      <c r="I3" s="132"/>
    </row>
    <row r="4" spans="1:9" ht="14.25" thickBot="1" x14ac:dyDescent="0.2">
      <c r="A4" s="215" t="s">
        <v>30</v>
      </c>
      <c r="B4" s="215"/>
      <c r="C4" s="215"/>
      <c r="D4" s="215"/>
      <c r="E4" s="215"/>
      <c r="F4" s="133"/>
      <c r="G4" s="133"/>
      <c r="H4" s="133"/>
      <c r="I4" s="134"/>
    </row>
    <row r="5" spans="1:9" ht="14.25" x14ac:dyDescent="0.15">
      <c r="A5" s="111" t="s">
        <v>110</v>
      </c>
      <c r="B5" s="112"/>
      <c r="C5" s="112"/>
      <c r="D5" s="112"/>
      <c r="E5" s="210" t="s">
        <v>108</v>
      </c>
      <c r="F5" s="210"/>
      <c r="G5" s="112"/>
      <c r="H5" s="114" t="e">
        <f>VLOOKUP(B42,所得換算表!L3:AC11,5,0)</f>
        <v>#N/A</v>
      </c>
      <c r="I5" s="113"/>
    </row>
    <row r="6" spans="1:9" ht="17.25" x14ac:dyDescent="0.15">
      <c r="A6" s="216" t="s">
        <v>31</v>
      </c>
      <c r="B6" s="217"/>
      <c r="C6" s="135" t="e">
        <f>VLOOKUP(B42,所得換算表!L3:AC11,2,0)</f>
        <v>#N/A</v>
      </c>
      <c r="D6" s="136"/>
      <c r="E6" s="137"/>
      <c r="F6" s="138"/>
      <c r="G6" s="139" t="s">
        <v>32</v>
      </c>
      <c r="H6" s="140" t="e">
        <f>C6</f>
        <v>#N/A</v>
      </c>
      <c r="I6" s="141" t="s">
        <v>33</v>
      </c>
    </row>
    <row r="7" spans="1:9" ht="17.25" x14ac:dyDescent="0.15">
      <c r="A7" s="219" t="s">
        <v>34</v>
      </c>
      <c r="B7" s="220"/>
      <c r="C7" s="142" t="e">
        <f>VLOOKUP(B42,所得換算表!L3:AC11,3,0)</f>
        <v>#N/A</v>
      </c>
      <c r="D7" s="143"/>
      <c r="E7" s="144">
        <f>IF(B42&lt;2021,COUNTA(入力!C9:C15),COUNTIF(入力!D9:D15,"&lt;6")*0.5+COUNTIF(入力!D9:D15,"&gt;5")*1)</f>
        <v>0</v>
      </c>
      <c r="F7" s="145"/>
      <c r="G7" s="146" t="s">
        <v>32</v>
      </c>
      <c r="H7" s="147" t="e">
        <f>C7*E7</f>
        <v>#N/A</v>
      </c>
      <c r="I7" s="148" t="s">
        <v>33</v>
      </c>
    </row>
    <row r="8" spans="1:9" x14ac:dyDescent="0.15">
      <c r="A8" s="221" t="s">
        <v>35</v>
      </c>
      <c r="B8" s="222"/>
      <c r="C8" s="223"/>
      <c r="D8" s="223"/>
      <c r="E8" s="223"/>
      <c r="F8" s="223"/>
      <c r="G8" s="224"/>
      <c r="H8" s="224"/>
      <c r="I8" s="149"/>
    </row>
    <row r="9" spans="1:9" ht="17.25" x14ac:dyDescent="0.15">
      <c r="A9" s="150" t="s">
        <v>36</v>
      </c>
      <c r="B9" s="225">
        <f>計算!B28</f>
        <v>0</v>
      </c>
      <c r="C9" s="225"/>
      <c r="D9" s="151" t="s">
        <v>37</v>
      </c>
      <c r="E9" s="152" t="e">
        <f>VLOOKUP(B42,所得換算表!L3:AC11,4,0)</f>
        <v>#N/A</v>
      </c>
      <c r="F9" s="153"/>
      <c r="G9" s="139" t="s">
        <v>32</v>
      </c>
      <c r="H9" s="154" t="e">
        <f>ROUNDDOWN(B9*E9,0)</f>
        <v>#N/A</v>
      </c>
      <c r="I9" s="149" t="s">
        <v>33</v>
      </c>
    </row>
    <row r="10" spans="1:9" ht="17.25" x14ac:dyDescent="0.15">
      <c r="A10" s="226" t="s">
        <v>38</v>
      </c>
      <c r="B10" s="227"/>
      <c r="C10" s="227"/>
      <c r="D10" s="227"/>
      <c r="E10" s="155"/>
      <c r="F10" s="156" t="s">
        <v>32</v>
      </c>
      <c r="G10" s="228" t="e">
        <f>H6+H7+H9</f>
        <v>#N/A</v>
      </c>
      <c r="H10" s="228"/>
      <c r="I10" s="157" t="s">
        <v>33</v>
      </c>
    </row>
    <row r="11" spans="1:9" ht="18" thickBot="1" x14ac:dyDescent="0.2">
      <c r="A11" s="158" t="s">
        <v>111</v>
      </c>
      <c r="B11" s="159" t="e">
        <f>H5</f>
        <v>#N/A</v>
      </c>
      <c r="C11" s="230"/>
      <c r="D11" s="230"/>
      <c r="E11" s="230"/>
      <c r="F11" s="160" t="s">
        <v>39</v>
      </c>
      <c r="G11" s="229" t="e">
        <f>IF(G10&gt;VLOOKUP(B42,所得換算表!L3:AC11,5,0),VLOOKUP(B42,所得換算表!L3:AC11,5,0),FLOOR(G10,100))</f>
        <v>#N/A</v>
      </c>
      <c r="H11" s="229"/>
      <c r="I11" s="161" t="s">
        <v>33</v>
      </c>
    </row>
    <row r="12" spans="1:9" ht="14.25" x14ac:dyDescent="0.15">
      <c r="A12" s="111" t="s">
        <v>109</v>
      </c>
      <c r="B12" s="112"/>
      <c r="C12" s="112"/>
      <c r="D12" s="112"/>
      <c r="E12" s="210" t="s">
        <v>107</v>
      </c>
      <c r="F12" s="210"/>
      <c r="G12" s="112"/>
      <c r="H12" s="114" t="e">
        <f>VLOOKUP(B42,所得換算表!L3:AC11,9,0)</f>
        <v>#N/A</v>
      </c>
      <c r="I12" s="113"/>
    </row>
    <row r="13" spans="1:9" ht="17.25" x14ac:dyDescent="0.15">
      <c r="A13" s="216" t="s">
        <v>31</v>
      </c>
      <c r="B13" s="217"/>
      <c r="C13" s="135" t="e">
        <f>VLOOKUP(B42,所得換算表!L3:AC11,6,0)</f>
        <v>#N/A</v>
      </c>
      <c r="D13" s="136"/>
      <c r="E13" s="137"/>
      <c r="F13" s="138"/>
      <c r="G13" s="139" t="s">
        <v>32</v>
      </c>
      <c r="H13" s="140" t="e">
        <f>C13</f>
        <v>#N/A</v>
      </c>
      <c r="I13" s="141" t="s">
        <v>33</v>
      </c>
    </row>
    <row r="14" spans="1:9" ht="17.25" x14ac:dyDescent="0.15">
      <c r="A14" s="219" t="s">
        <v>34</v>
      </c>
      <c r="B14" s="220"/>
      <c r="C14" s="142" t="e">
        <f>VLOOKUP(B42,所得換算表!L3:AC11,7,0)</f>
        <v>#N/A</v>
      </c>
      <c r="D14" s="143"/>
      <c r="E14" s="144">
        <f>IF(B42&lt;2021,COUNTA(入力!C9:C15),COUNTIF(入力!D9:D15,"&lt;6")*0.5+COUNTIF(入力!D9:D15,"&gt;5")*1)</f>
        <v>0</v>
      </c>
      <c r="F14" s="145"/>
      <c r="G14" s="146" t="s">
        <v>32</v>
      </c>
      <c r="H14" s="162" t="e">
        <f>C14*E14</f>
        <v>#N/A</v>
      </c>
      <c r="I14" s="148" t="s">
        <v>33</v>
      </c>
    </row>
    <row r="15" spans="1:9" x14ac:dyDescent="0.15">
      <c r="A15" s="221" t="s">
        <v>35</v>
      </c>
      <c r="B15" s="222"/>
      <c r="C15" s="223"/>
      <c r="D15" s="223"/>
      <c r="E15" s="223"/>
      <c r="F15" s="223"/>
      <c r="G15" s="224"/>
      <c r="H15" s="224"/>
      <c r="I15" s="149"/>
    </row>
    <row r="16" spans="1:9" ht="17.25" x14ac:dyDescent="0.15">
      <c r="A16" s="150" t="s">
        <v>36</v>
      </c>
      <c r="B16" s="225">
        <f>計算!B28</f>
        <v>0</v>
      </c>
      <c r="C16" s="225"/>
      <c r="D16" s="151" t="s">
        <v>37</v>
      </c>
      <c r="E16" s="152" t="e">
        <f>VLOOKUP(B42,所得換算表!L3:AC11,8,0)</f>
        <v>#N/A</v>
      </c>
      <c r="F16" s="153"/>
      <c r="G16" s="139" t="s">
        <v>32</v>
      </c>
      <c r="H16" s="163" t="e">
        <f>ROUNDDOWN(B16*E16,0)</f>
        <v>#N/A</v>
      </c>
      <c r="I16" s="149" t="s">
        <v>33</v>
      </c>
    </row>
    <row r="17" spans="1:9" ht="17.25" x14ac:dyDescent="0.15">
      <c r="A17" s="226" t="s">
        <v>40</v>
      </c>
      <c r="B17" s="227"/>
      <c r="C17" s="227"/>
      <c r="D17" s="227"/>
      <c r="E17" s="155"/>
      <c r="F17" s="156" t="s">
        <v>32</v>
      </c>
      <c r="G17" s="228" t="e">
        <f>H13+H14+H16</f>
        <v>#N/A</v>
      </c>
      <c r="H17" s="228"/>
      <c r="I17" s="157" t="s">
        <v>33</v>
      </c>
    </row>
    <row r="18" spans="1:9" ht="18" thickBot="1" x14ac:dyDescent="0.2">
      <c r="A18" s="158" t="s">
        <v>112</v>
      </c>
      <c r="B18" s="164" t="e">
        <f>H12</f>
        <v>#N/A</v>
      </c>
      <c r="C18" s="230"/>
      <c r="D18" s="230"/>
      <c r="E18" s="230"/>
      <c r="F18" s="160" t="s">
        <v>39</v>
      </c>
      <c r="G18" s="229" t="e">
        <f>IF(G17&gt;VLOOKUP(B42,所得換算表!L3:AC11,9,0),VLOOKUP(B42,所得換算表!L3:AC11,9,0),FLOOR(G17,100))</f>
        <v>#N/A</v>
      </c>
      <c r="H18" s="229"/>
      <c r="I18" s="161" t="s">
        <v>33</v>
      </c>
    </row>
    <row r="19" spans="1:9" ht="14.25" x14ac:dyDescent="0.15">
      <c r="A19" s="108" t="s">
        <v>106</v>
      </c>
      <c r="B19" s="109"/>
      <c r="C19" s="109"/>
      <c r="D19" s="109"/>
      <c r="E19" s="211" t="s">
        <v>108</v>
      </c>
      <c r="F19" s="211"/>
      <c r="G19" s="109"/>
      <c r="H19" s="115" t="e">
        <f>VLOOKUP(B42,所得換算表!L3:AC11,13,0)</f>
        <v>#N/A</v>
      </c>
      <c r="I19" s="110"/>
    </row>
    <row r="20" spans="1:9" x14ac:dyDescent="0.15">
      <c r="A20" s="231" t="s">
        <v>148</v>
      </c>
      <c r="B20" s="232"/>
      <c r="C20" s="232"/>
      <c r="D20" s="232"/>
      <c r="E20" s="232"/>
      <c r="F20" s="232"/>
      <c r="G20" s="232"/>
      <c r="H20" s="232"/>
      <c r="I20" s="233"/>
    </row>
    <row r="21" spans="1:9" ht="17.25" x14ac:dyDescent="0.15">
      <c r="A21" s="216" t="s">
        <v>41</v>
      </c>
      <c r="B21" s="217"/>
      <c r="C21" s="135" t="e">
        <f>VLOOKUP(B42,所得換算表!L3:AC11,10,0)</f>
        <v>#N/A</v>
      </c>
      <c r="D21" s="136"/>
      <c r="E21" s="165"/>
      <c r="F21" s="138"/>
      <c r="G21" s="139" t="s">
        <v>32</v>
      </c>
      <c r="H21" s="140">
        <f>IF(E22=0,0,C21)</f>
        <v>0</v>
      </c>
      <c r="I21" s="141" t="s">
        <v>33</v>
      </c>
    </row>
    <row r="22" spans="1:9" ht="17.25" x14ac:dyDescent="0.15">
      <c r="A22" s="219" t="s">
        <v>42</v>
      </c>
      <c r="B22" s="220"/>
      <c r="C22" s="142" t="e">
        <f>VLOOKUP(B42,所得換算表!L3:AC11,11,0)</f>
        <v>#N/A</v>
      </c>
      <c r="D22" s="143"/>
      <c r="E22" s="144">
        <f>COUNTIFS(入力!D9:D15,"&gt;39",入力!D9:D15,"&lt;65")</f>
        <v>0</v>
      </c>
      <c r="F22" s="145"/>
      <c r="G22" s="146" t="s">
        <v>32</v>
      </c>
      <c r="H22" s="147" t="e">
        <f>C22*E22</f>
        <v>#N/A</v>
      </c>
      <c r="I22" s="148" t="s">
        <v>33</v>
      </c>
    </row>
    <row r="23" spans="1:9" x14ac:dyDescent="0.15">
      <c r="A23" s="166" t="s">
        <v>43</v>
      </c>
      <c r="B23" s="151"/>
      <c r="C23" s="151"/>
      <c r="D23" s="223"/>
      <c r="E23" s="223"/>
      <c r="F23" s="223"/>
      <c r="G23" s="224"/>
      <c r="H23" s="224"/>
      <c r="I23" s="149"/>
    </row>
    <row r="24" spans="1:9" ht="17.25" x14ac:dyDescent="0.15">
      <c r="A24" s="150" t="s">
        <v>36</v>
      </c>
      <c r="B24" s="225">
        <f>計算!B17</f>
        <v>0</v>
      </c>
      <c r="C24" s="225"/>
      <c r="D24" s="151" t="s">
        <v>37</v>
      </c>
      <c r="E24" s="152" t="e">
        <f>VLOOKUP(B42,所得換算表!L3:AC11,12,0)</f>
        <v>#N/A</v>
      </c>
      <c r="F24" s="153"/>
      <c r="G24" s="139" t="s">
        <v>32</v>
      </c>
      <c r="H24" s="154" t="e">
        <f>ROUNDDOWN(B24*E24,0)</f>
        <v>#N/A</v>
      </c>
      <c r="I24" s="149" t="s">
        <v>33</v>
      </c>
    </row>
    <row r="25" spans="1:9" ht="17.25" x14ac:dyDescent="0.15">
      <c r="A25" s="234" t="s">
        <v>44</v>
      </c>
      <c r="B25" s="235"/>
      <c r="C25" s="235"/>
      <c r="D25" s="235"/>
      <c r="E25" s="155"/>
      <c r="F25" s="156" t="s">
        <v>32</v>
      </c>
      <c r="G25" s="228" t="e">
        <f>H21+H22+H24</f>
        <v>#N/A</v>
      </c>
      <c r="H25" s="228"/>
      <c r="I25" s="157" t="s">
        <v>33</v>
      </c>
    </row>
    <row r="26" spans="1:9" ht="18" thickBot="1" x14ac:dyDescent="0.2">
      <c r="A26" s="158" t="s">
        <v>113</v>
      </c>
      <c r="B26" s="159" t="e">
        <f>H19</f>
        <v>#N/A</v>
      </c>
      <c r="C26" s="230"/>
      <c r="D26" s="230"/>
      <c r="E26" s="230"/>
      <c r="F26" s="205" t="s">
        <v>39</v>
      </c>
      <c r="G26" s="229" t="e">
        <f>IF(G25&gt;VLOOKUP(B42,所得換算表!L3:AC11,13,0),VLOOKUP(B42,所得換算表!L3:AC11,13,0),FLOOR(G25,100))</f>
        <v>#N/A</v>
      </c>
      <c r="H26" s="229"/>
      <c r="I26" s="206" t="s">
        <v>33</v>
      </c>
    </row>
    <row r="27" spans="1:9" ht="14.25" x14ac:dyDescent="0.15">
      <c r="A27" s="201" t="s">
        <v>157</v>
      </c>
      <c r="B27" s="202"/>
      <c r="C27" s="202"/>
      <c r="D27" s="202"/>
      <c r="E27" s="247" t="s">
        <v>107</v>
      </c>
      <c r="F27" s="247"/>
      <c r="G27" s="202"/>
      <c r="H27" s="203" t="e">
        <f>VLOOKUP(B42,所得換算表!L3:AC11,18,0)</f>
        <v>#N/A</v>
      </c>
      <c r="I27" s="204"/>
    </row>
    <row r="28" spans="1:9" ht="17.25" x14ac:dyDescent="0.15">
      <c r="A28" s="216" t="s">
        <v>31</v>
      </c>
      <c r="B28" s="217"/>
      <c r="C28" s="135" t="e">
        <f>VLOOKUP(B42,所得換算表!L3:AC11,14,0)</f>
        <v>#N/A</v>
      </c>
      <c r="D28" s="136"/>
      <c r="E28" s="137"/>
      <c r="F28" s="138"/>
      <c r="G28" s="139" t="s">
        <v>32</v>
      </c>
      <c r="H28" s="140" t="e">
        <f>C28</f>
        <v>#N/A</v>
      </c>
      <c r="I28" s="141" t="s">
        <v>33</v>
      </c>
    </row>
    <row r="29" spans="1:9" ht="17.25" x14ac:dyDescent="0.15">
      <c r="A29" s="219" t="s">
        <v>158</v>
      </c>
      <c r="B29" s="220"/>
      <c r="C29" s="142" t="e">
        <f>VLOOKUP(B42,所得換算表!L3:AC11,15,0)</f>
        <v>#N/A</v>
      </c>
      <c r="D29" s="143"/>
      <c r="E29" s="144">
        <f>IF(B42&lt;2021,COUNTA(入力!C9:C15),COUNTIF(入力!D9:D15,"&gt;18")*1)</f>
        <v>0</v>
      </c>
      <c r="F29" s="145"/>
      <c r="G29" s="146" t="s">
        <v>32</v>
      </c>
      <c r="H29" s="162" t="e">
        <f>C29*E29</f>
        <v>#N/A</v>
      </c>
      <c r="I29" s="148" t="s">
        <v>33</v>
      </c>
    </row>
    <row r="30" spans="1:9" ht="17.25" x14ac:dyDescent="0.15">
      <c r="A30" s="219" t="s">
        <v>160</v>
      </c>
      <c r="B30" s="220"/>
      <c r="C30" s="142" t="e">
        <f>VLOOKUP(B42,所得換算表!L3:AC11,16,0)</f>
        <v>#N/A</v>
      </c>
      <c r="D30" s="143"/>
      <c r="E30" s="144">
        <f>IF(B42&lt;2021,COUNTA(入力!C9:C15),COUNTIF(入力!D9:D15,"&gt;18")*1)</f>
        <v>0</v>
      </c>
      <c r="F30" s="145"/>
      <c r="G30" s="146" t="s">
        <v>32</v>
      </c>
      <c r="H30" s="162" t="e">
        <f>C30*E30</f>
        <v>#N/A</v>
      </c>
      <c r="I30" s="148" t="s">
        <v>33</v>
      </c>
    </row>
    <row r="31" spans="1:9" x14ac:dyDescent="0.15">
      <c r="A31" s="221" t="s">
        <v>159</v>
      </c>
      <c r="B31" s="222"/>
      <c r="C31" s="223"/>
      <c r="D31" s="223"/>
      <c r="E31" s="223"/>
      <c r="F31" s="223"/>
      <c r="G31" s="224"/>
      <c r="H31" s="224"/>
      <c r="I31" s="149"/>
    </row>
    <row r="32" spans="1:9" ht="17.25" x14ac:dyDescent="0.15">
      <c r="A32" s="150" t="s">
        <v>36</v>
      </c>
      <c r="B32" s="225">
        <f>計算!B28</f>
        <v>0</v>
      </c>
      <c r="C32" s="225"/>
      <c r="D32" s="151" t="s">
        <v>37</v>
      </c>
      <c r="E32" s="152" t="e">
        <f>VLOOKUP(B42,所得換算表!L3:AC11,17,0)</f>
        <v>#N/A</v>
      </c>
      <c r="F32" s="198"/>
      <c r="G32" s="139" t="s">
        <v>32</v>
      </c>
      <c r="H32" s="163" t="e">
        <f>ROUNDDOWN(B32*E32,0)</f>
        <v>#N/A</v>
      </c>
      <c r="I32" s="149" t="s">
        <v>33</v>
      </c>
    </row>
    <row r="33" spans="1:9" ht="17.25" x14ac:dyDescent="0.15">
      <c r="A33" s="226" t="s">
        <v>161</v>
      </c>
      <c r="B33" s="227"/>
      <c r="C33" s="227"/>
      <c r="D33" s="227"/>
      <c r="E33" s="199"/>
      <c r="F33" s="156" t="s">
        <v>32</v>
      </c>
      <c r="G33" s="228" t="e">
        <f>H28+H29+H30+H32</f>
        <v>#N/A</v>
      </c>
      <c r="H33" s="228"/>
      <c r="I33" s="157" t="s">
        <v>33</v>
      </c>
    </row>
    <row r="34" spans="1:9" ht="18" thickBot="1" x14ac:dyDescent="0.2">
      <c r="A34" s="158" t="s">
        <v>112</v>
      </c>
      <c r="B34" s="164" t="e">
        <f>H27</f>
        <v>#N/A</v>
      </c>
      <c r="C34" s="230"/>
      <c r="D34" s="230"/>
      <c r="E34" s="230"/>
      <c r="F34" s="160" t="s">
        <v>39</v>
      </c>
      <c r="G34" s="229" t="e">
        <f>IF(G33&gt;VLOOKUP(B42,所得換算表!L3:AC11,18,0),VLOOKUP(B42,所得換算表!L3:AC11,18,0),FLOOR(G33,100))</f>
        <v>#N/A</v>
      </c>
      <c r="H34" s="229"/>
      <c r="I34" s="161" t="s">
        <v>33</v>
      </c>
    </row>
    <row r="35" spans="1:9" ht="18.75" thickTop="1" thickBot="1" x14ac:dyDescent="0.2">
      <c r="A35" s="239" t="s">
        <v>162</v>
      </c>
      <c r="B35" s="240"/>
      <c r="C35" s="240"/>
      <c r="D35" s="240"/>
      <c r="E35" s="240"/>
      <c r="F35" s="241" t="e">
        <f>G11+G18+G26+G34</f>
        <v>#N/A</v>
      </c>
      <c r="G35" s="241"/>
      <c r="H35" s="241"/>
      <c r="I35" s="29" t="s">
        <v>33</v>
      </c>
    </row>
    <row r="36" spans="1:9" ht="35.1" customHeight="1" thickTop="1" thickBot="1" x14ac:dyDescent="0.2">
      <c r="A36" s="242" t="s">
        <v>45</v>
      </c>
      <c r="B36" s="243"/>
      <c r="C36" s="243"/>
      <c r="D36" s="244"/>
      <c r="E36" s="245" t="e">
        <f>F35/12</f>
        <v>#N/A</v>
      </c>
      <c r="F36" s="246"/>
      <c r="G36" s="30" t="s">
        <v>46</v>
      </c>
      <c r="H36" s="171"/>
      <c r="I36" s="171"/>
    </row>
    <row r="37" spans="1:9" ht="35.1" customHeight="1" thickBot="1" x14ac:dyDescent="0.2">
      <c r="A37" s="86" t="s">
        <v>47</v>
      </c>
      <c r="B37" s="236" t="e">
        <f>F35*E37/12</f>
        <v>#N/A</v>
      </c>
      <c r="C37" s="236"/>
      <c r="D37" s="173" t="s">
        <v>46</v>
      </c>
      <c r="E37" s="172">
        <f>IF(MONTH(入力!E3)&gt;=4,16-MONTH(入力!E3),4-MONTH(入力!E3))</f>
        <v>3</v>
      </c>
      <c r="F37" s="237" t="s">
        <v>48</v>
      </c>
      <c r="G37" s="238"/>
      <c r="H37" s="170"/>
      <c r="I37" s="171"/>
    </row>
    <row r="38" spans="1:9" s="85" customFormat="1" x14ac:dyDescent="0.15">
      <c r="A38" s="91"/>
      <c r="B38" s="167"/>
      <c r="C38" s="167"/>
      <c r="D38" s="168"/>
      <c r="E38" s="133"/>
      <c r="F38" s="169"/>
      <c r="G38" s="169"/>
      <c r="H38" s="170"/>
      <c r="I38" s="171"/>
    </row>
    <row r="39" spans="1:9" ht="20.100000000000001" customHeight="1" x14ac:dyDescent="0.15">
      <c r="A39" s="184" t="s">
        <v>163</v>
      </c>
      <c r="B39" s="184"/>
      <c r="C39" s="184"/>
      <c r="D39" s="184"/>
      <c r="E39" s="184"/>
      <c r="F39" s="184"/>
      <c r="G39" s="184"/>
      <c r="H39" s="184"/>
      <c r="I39" s="184"/>
    </row>
    <row r="40" spans="1:9" ht="20.100000000000001" customHeight="1" x14ac:dyDescent="0.15">
      <c r="A40" s="185" t="s">
        <v>136</v>
      </c>
      <c r="B40" s="185"/>
      <c r="C40" s="185"/>
      <c r="D40" s="185"/>
      <c r="E40" s="185"/>
      <c r="F40" s="185"/>
      <c r="G40" s="185"/>
      <c r="H40" s="185"/>
      <c r="I40" s="185"/>
    </row>
    <row r="41" spans="1:9" ht="20.100000000000001" customHeight="1" x14ac:dyDescent="0.15">
      <c r="A41" s="185" t="s">
        <v>137</v>
      </c>
      <c r="B41" s="185"/>
      <c r="C41" s="185"/>
      <c r="D41" s="185"/>
      <c r="E41" s="185"/>
      <c r="F41" s="185"/>
      <c r="G41" s="185"/>
      <c r="H41" s="185"/>
      <c r="I41" s="185"/>
    </row>
    <row r="42" spans="1:9" ht="20.100000000000001" customHeight="1" x14ac:dyDescent="0.15">
      <c r="A42" s="186" t="s">
        <v>128</v>
      </c>
      <c r="B42" s="187" t="str">
        <f>入力!D5</f>
        <v/>
      </c>
      <c r="C42" s="185" t="s">
        <v>164</v>
      </c>
      <c r="D42" s="188"/>
      <c r="E42" s="185"/>
      <c r="F42" s="185"/>
      <c r="G42" s="185"/>
      <c r="H42" s="185"/>
      <c r="I42" s="185"/>
    </row>
    <row r="43" spans="1:9" ht="20.100000000000001" customHeight="1" x14ac:dyDescent="0.15">
      <c r="A43" s="188" t="s">
        <v>129</v>
      </c>
      <c r="B43" s="188"/>
      <c r="C43" s="188"/>
      <c r="D43" s="188"/>
      <c r="E43" s="188"/>
      <c r="F43" s="188"/>
      <c r="G43" s="188"/>
      <c r="H43" s="188"/>
      <c r="I43" s="188"/>
    </row>
    <row r="44" spans="1:9" ht="20.100000000000001" customHeight="1" x14ac:dyDescent="0.15">
      <c r="A44" s="188" t="s">
        <v>138</v>
      </c>
      <c r="B44" s="188"/>
      <c r="C44" s="188"/>
      <c r="D44" s="188"/>
      <c r="E44" s="188"/>
      <c r="F44" s="188"/>
      <c r="G44" s="188"/>
      <c r="H44" s="188"/>
      <c r="I44" s="188"/>
    </row>
    <row r="45" spans="1:9" ht="20.100000000000001" customHeight="1" x14ac:dyDescent="0.15">
      <c r="A45" s="189" t="s">
        <v>139</v>
      </c>
      <c r="B45" s="188"/>
      <c r="C45" s="188"/>
      <c r="D45" s="188"/>
      <c r="E45" s="188"/>
      <c r="F45" s="188"/>
      <c r="G45" s="188"/>
      <c r="H45" s="188"/>
      <c r="I45" s="188"/>
    </row>
    <row r="46" spans="1:9" ht="20.100000000000001" customHeight="1" x14ac:dyDescent="0.15">
      <c r="A46" s="188"/>
      <c r="B46" s="188"/>
      <c r="C46" s="188"/>
      <c r="D46" s="188"/>
      <c r="E46" s="188"/>
      <c r="F46" s="188"/>
      <c r="G46" s="188"/>
      <c r="H46" s="188"/>
      <c r="I46" s="188"/>
    </row>
    <row r="47" spans="1:9" ht="20.100000000000001" customHeight="1" x14ac:dyDescent="0.2">
      <c r="A47" s="208" t="s">
        <v>130</v>
      </c>
      <c r="B47" s="208"/>
      <c r="C47" s="208"/>
      <c r="D47" s="208"/>
      <c r="E47" s="208"/>
      <c r="F47" s="208"/>
      <c r="G47" s="208"/>
      <c r="H47" s="208"/>
      <c r="I47" s="208"/>
    </row>
    <row r="48" spans="1:9" ht="20.100000000000001" customHeight="1" x14ac:dyDescent="0.15">
      <c r="A48" s="188" t="s">
        <v>144</v>
      </c>
      <c r="B48" s="188"/>
      <c r="C48" s="188"/>
      <c r="D48" s="188"/>
      <c r="E48" s="188"/>
      <c r="F48" s="188"/>
      <c r="G48" s="188"/>
      <c r="H48" s="188"/>
      <c r="I48" s="188"/>
    </row>
    <row r="49" spans="1:9" ht="20.100000000000001" customHeight="1" x14ac:dyDescent="0.15">
      <c r="A49" s="188" t="s">
        <v>145</v>
      </c>
      <c r="B49" s="188"/>
      <c r="C49" s="188"/>
      <c r="D49" s="188"/>
      <c r="E49" s="188"/>
      <c r="F49" s="188"/>
      <c r="G49" s="188"/>
      <c r="H49" s="188"/>
      <c r="I49" s="188"/>
    </row>
    <row r="50" spans="1:9" ht="20.100000000000001" customHeight="1" x14ac:dyDescent="0.15">
      <c r="A50" s="190" t="s">
        <v>146</v>
      </c>
      <c r="B50" s="188"/>
      <c r="C50" s="188"/>
      <c r="D50" s="188"/>
      <c r="E50" s="188"/>
      <c r="F50" s="188"/>
      <c r="G50" s="188"/>
      <c r="H50" s="188"/>
      <c r="I50" s="188"/>
    </row>
    <row r="51" spans="1:9" ht="20.100000000000001" customHeight="1" x14ac:dyDescent="0.15">
      <c r="A51" s="188"/>
      <c r="B51" s="188"/>
      <c r="C51" s="188"/>
      <c r="D51" s="188"/>
      <c r="E51" s="188"/>
      <c r="F51" s="188"/>
      <c r="G51" s="188"/>
      <c r="H51" s="188"/>
      <c r="I51" s="188"/>
    </row>
    <row r="52" spans="1:9" ht="20.100000000000001" customHeight="1" x14ac:dyDescent="0.2">
      <c r="A52" s="209" t="s">
        <v>131</v>
      </c>
      <c r="B52" s="209"/>
      <c r="C52" s="209"/>
      <c r="D52" s="209"/>
      <c r="E52" s="209"/>
      <c r="F52" s="209"/>
      <c r="G52" s="209"/>
      <c r="H52" s="209"/>
      <c r="I52" s="209"/>
    </row>
    <row r="53" spans="1:9" ht="20.100000000000001" customHeight="1" x14ac:dyDescent="0.15">
      <c r="A53" s="188" t="s">
        <v>140</v>
      </c>
      <c r="B53" s="188"/>
      <c r="C53" s="188"/>
      <c r="D53" s="188"/>
      <c r="E53" s="188"/>
      <c r="F53" s="188"/>
      <c r="G53" s="188"/>
      <c r="H53" s="188"/>
      <c r="I53" s="188"/>
    </row>
    <row r="54" spans="1:9" ht="20.100000000000001" customHeight="1" x14ac:dyDescent="0.15">
      <c r="A54" s="188" t="s">
        <v>141</v>
      </c>
      <c r="B54" s="188"/>
      <c r="C54" s="188"/>
      <c r="D54" s="188"/>
      <c r="E54" s="188"/>
      <c r="F54" s="188"/>
      <c r="G54" s="188"/>
      <c r="H54" s="188"/>
      <c r="I54" s="188"/>
    </row>
    <row r="55" spans="1:9" ht="20.100000000000001" customHeight="1" x14ac:dyDescent="0.15">
      <c r="A55" s="188" t="s">
        <v>142</v>
      </c>
      <c r="B55" s="188"/>
      <c r="C55" s="188"/>
      <c r="D55" s="188"/>
      <c r="E55" s="188"/>
      <c r="F55" s="188"/>
      <c r="G55" s="188"/>
      <c r="H55" s="188"/>
      <c r="I55" s="188"/>
    </row>
    <row r="56" spans="1:9" ht="20.100000000000001" customHeight="1" x14ac:dyDescent="0.15">
      <c r="A56" s="188" t="s">
        <v>143</v>
      </c>
      <c r="B56" s="188"/>
      <c r="C56" s="188"/>
      <c r="D56" s="188"/>
      <c r="E56" s="188"/>
      <c r="F56" s="188"/>
      <c r="G56" s="188"/>
      <c r="H56" s="188"/>
      <c r="I56" s="188"/>
    </row>
    <row r="57" spans="1:9" ht="20.100000000000001" customHeight="1" x14ac:dyDescent="0.15">
      <c r="A57" s="188"/>
      <c r="B57" s="188"/>
      <c r="C57" s="188"/>
      <c r="D57" s="188"/>
      <c r="E57" s="188"/>
      <c r="F57" s="188"/>
      <c r="G57" s="188"/>
      <c r="H57" s="188"/>
      <c r="I57" s="188"/>
    </row>
    <row r="58" spans="1:9" ht="20.100000000000001" customHeight="1" x14ac:dyDescent="0.2">
      <c r="A58" s="208" t="s">
        <v>133</v>
      </c>
      <c r="B58" s="208"/>
      <c r="C58" s="208"/>
      <c r="D58" s="208"/>
      <c r="E58" s="208"/>
      <c r="F58" s="208"/>
      <c r="G58" s="208"/>
      <c r="H58" s="208"/>
      <c r="I58" s="208"/>
    </row>
    <row r="59" spans="1:9" ht="20.100000000000001" customHeight="1" x14ac:dyDescent="0.15">
      <c r="A59" s="191" t="s">
        <v>132</v>
      </c>
      <c r="B59" s="188"/>
      <c r="C59" s="188"/>
      <c r="D59" s="188"/>
      <c r="E59" s="188"/>
      <c r="F59" s="188"/>
      <c r="G59" s="188"/>
      <c r="H59" s="188"/>
      <c r="I59" s="188"/>
    </row>
    <row r="60" spans="1:9" ht="20.100000000000001" customHeight="1" x14ac:dyDescent="0.15">
      <c r="A60" s="191" t="s">
        <v>134</v>
      </c>
      <c r="B60" s="188"/>
      <c r="C60" s="188"/>
      <c r="D60" s="188"/>
      <c r="E60" s="188"/>
      <c r="F60" s="188"/>
      <c r="G60" s="188"/>
      <c r="H60" s="188"/>
      <c r="I60" s="188"/>
    </row>
    <row r="61" spans="1:9" ht="20.100000000000001" customHeight="1" x14ac:dyDescent="0.15">
      <c r="A61" s="191" t="s">
        <v>135</v>
      </c>
      <c r="B61" s="188"/>
      <c r="C61" s="188"/>
      <c r="D61" s="188"/>
      <c r="E61" s="193"/>
      <c r="F61" s="192"/>
      <c r="G61" s="192"/>
      <c r="H61" s="188"/>
      <c r="I61" s="188"/>
    </row>
    <row r="62" spans="1:9" ht="20.100000000000001" customHeight="1" x14ac:dyDescent="0.15">
      <c r="A62" s="188"/>
      <c r="B62" s="188"/>
      <c r="C62" s="188"/>
      <c r="D62" s="188"/>
      <c r="E62" s="193"/>
      <c r="F62" s="192"/>
      <c r="G62" s="192"/>
      <c r="H62" s="188"/>
      <c r="I62" s="188"/>
    </row>
    <row r="63" spans="1:9" ht="20.100000000000001" customHeight="1" x14ac:dyDescent="0.15">
      <c r="A63" s="188"/>
      <c r="B63" s="188"/>
      <c r="C63" s="188"/>
      <c r="D63" s="188"/>
      <c r="E63" s="194"/>
      <c r="F63" s="192"/>
      <c r="G63" s="192"/>
      <c r="H63" s="188"/>
      <c r="I63" s="188"/>
    </row>
    <row r="64" spans="1:9" ht="20.100000000000001" customHeight="1" x14ac:dyDescent="0.15">
      <c r="A64" s="188"/>
      <c r="B64" s="188"/>
      <c r="C64" s="188"/>
      <c r="D64" s="188"/>
      <c r="E64" s="188"/>
      <c r="F64" s="188"/>
      <c r="G64" s="188"/>
      <c r="H64" s="188"/>
      <c r="I64" s="188"/>
    </row>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sheetProtection algorithmName="SHA-512" hashValue="zJfY60hVLJOt1APxY7nYellaO2q3Jv/zKJCYgJzXHdySP8LWBH0ya2t4xmq+0xys80X9RLGSFqhnetEOP3SOvg==" saltValue="MY6l3cyf6LsPXdZ8N9hFyw==" spinCount="100000" sheet="1" objects="1" scenarios="1"/>
  <mergeCells count="58">
    <mergeCell ref="A30:B30"/>
    <mergeCell ref="B32:C32"/>
    <mergeCell ref="A33:D33"/>
    <mergeCell ref="G33:H33"/>
    <mergeCell ref="C34:E34"/>
    <mergeCell ref="G34:H34"/>
    <mergeCell ref="A25:D25"/>
    <mergeCell ref="G25:H25"/>
    <mergeCell ref="B37:C37"/>
    <mergeCell ref="F37:G37"/>
    <mergeCell ref="G26:H26"/>
    <mergeCell ref="A35:E35"/>
    <mergeCell ref="F35:H35"/>
    <mergeCell ref="A36:D36"/>
    <mergeCell ref="E36:F36"/>
    <mergeCell ref="C26:E26"/>
    <mergeCell ref="E27:F27"/>
    <mergeCell ref="A28:B28"/>
    <mergeCell ref="A29:B29"/>
    <mergeCell ref="A31:B31"/>
    <mergeCell ref="C31:F31"/>
    <mergeCell ref="G31:H31"/>
    <mergeCell ref="A21:B21"/>
    <mergeCell ref="A22:B22"/>
    <mergeCell ref="D23:F23"/>
    <mergeCell ref="G23:H23"/>
    <mergeCell ref="B24:C24"/>
    <mergeCell ref="A17:D17"/>
    <mergeCell ref="G17:H17"/>
    <mergeCell ref="G18:H18"/>
    <mergeCell ref="C18:E18"/>
    <mergeCell ref="A20:I20"/>
    <mergeCell ref="A14:B14"/>
    <mergeCell ref="A15:B15"/>
    <mergeCell ref="C15:F15"/>
    <mergeCell ref="G15:H15"/>
    <mergeCell ref="B16:C16"/>
    <mergeCell ref="A10:D10"/>
    <mergeCell ref="G10:H10"/>
    <mergeCell ref="G11:H11"/>
    <mergeCell ref="C11:E11"/>
    <mergeCell ref="A13:B13"/>
    <mergeCell ref="A1:I1"/>
    <mergeCell ref="A47:I47"/>
    <mergeCell ref="A52:I52"/>
    <mergeCell ref="A58:I58"/>
    <mergeCell ref="E5:F5"/>
    <mergeCell ref="E12:F12"/>
    <mergeCell ref="E19:F19"/>
    <mergeCell ref="A2:I2"/>
    <mergeCell ref="A4:E4"/>
    <mergeCell ref="A6:B6"/>
    <mergeCell ref="A3:B3"/>
    <mergeCell ref="A7:B7"/>
    <mergeCell ref="A8:B8"/>
    <mergeCell ref="C8:F8"/>
    <mergeCell ref="G8:H8"/>
    <mergeCell ref="B9:C9"/>
  </mergeCells>
  <phoneticPr fontId="3"/>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D76"/>
  <sheetViews>
    <sheetView workbookViewId="0">
      <selection activeCell="E25" sqref="E25"/>
    </sheetView>
  </sheetViews>
  <sheetFormatPr defaultRowHeight="13.5" x14ac:dyDescent="0.15"/>
  <cols>
    <col min="1" max="1" width="9" style="31"/>
    <col min="2" max="2" width="11.5" style="31" customWidth="1"/>
    <col min="3" max="3" width="9" style="55"/>
    <col min="4" max="4" width="12.25" style="31" customWidth="1"/>
    <col min="5" max="5" width="9.75" style="31" customWidth="1"/>
    <col min="6" max="6" width="12.875" style="31" customWidth="1"/>
    <col min="7" max="7" width="10" style="31" customWidth="1"/>
    <col min="8" max="8" width="12.375" style="31" customWidth="1"/>
    <col min="9" max="10" width="9" style="31" customWidth="1"/>
    <col min="11" max="11" width="10.125" style="31" bestFit="1" customWidth="1"/>
    <col min="12" max="12" width="9" style="104"/>
    <col min="13" max="14" width="9" style="31"/>
    <col min="15" max="15" width="9" style="102"/>
    <col min="16" max="16" width="10.375" style="31" bestFit="1" customWidth="1"/>
    <col min="17" max="18" width="9" style="31"/>
    <col min="19" max="19" width="9.75" style="102" bestFit="1" customWidth="1"/>
    <col min="20" max="22" width="9" style="31"/>
    <col min="23" max="23" width="9" style="102"/>
    <col min="24" max="27" width="9" style="31"/>
    <col min="28" max="28" width="9" style="102"/>
    <col min="29" max="29" width="9" style="31"/>
    <col min="30" max="30" width="36.125" style="31" bestFit="1" customWidth="1"/>
    <col min="31" max="262" width="9" style="31"/>
    <col min="263" max="263" width="11.5" style="31" customWidth="1"/>
    <col min="264" max="264" width="9" style="31"/>
    <col min="265" max="265" width="12.25" style="31" customWidth="1"/>
    <col min="266" max="266" width="9.75" style="31" customWidth="1"/>
    <col min="267" max="267" width="12.875" style="31" customWidth="1"/>
    <col min="268" max="271" width="0" style="31" hidden="1" customWidth="1"/>
    <col min="272" max="518" width="9" style="31"/>
    <col min="519" max="519" width="11.5" style="31" customWidth="1"/>
    <col min="520" max="520" width="9" style="31"/>
    <col min="521" max="521" width="12.25" style="31" customWidth="1"/>
    <col min="522" max="522" width="9.75" style="31" customWidth="1"/>
    <col min="523" max="523" width="12.875" style="31" customWidth="1"/>
    <col min="524" max="527" width="0" style="31" hidden="1" customWidth="1"/>
    <col min="528" max="774" width="9" style="31"/>
    <col min="775" max="775" width="11.5" style="31" customWidth="1"/>
    <col min="776" max="776" width="9" style="31"/>
    <col min="777" max="777" width="12.25" style="31" customWidth="1"/>
    <col min="778" max="778" width="9.75" style="31" customWidth="1"/>
    <col min="779" max="779" width="12.875" style="31" customWidth="1"/>
    <col min="780" max="783" width="0" style="31" hidden="1" customWidth="1"/>
    <col min="784" max="1030" width="9" style="31"/>
    <col min="1031" max="1031" width="11.5" style="31" customWidth="1"/>
    <col min="1032" max="1032" width="9" style="31"/>
    <col min="1033" max="1033" width="12.25" style="31" customWidth="1"/>
    <col min="1034" max="1034" width="9.75" style="31" customWidth="1"/>
    <col min="1035" max="1035" width="12.875" style="31" customWidth="1"/>
    <col min="1036" max="1039" width="0" style="31" hidden="1" customWidth="1"/>
    <col min="1040" max="1286" width="9" style="31"/>
    <col min="1287" max="1287" width="11.5" style="31" customWidth="1"/>
    <col min="1288" max="1288" width="9" style="31"/>
    <col min="1289" max="1289" width="12.25" style="31" customWidth="1"/>
    <col min="1290" max="1290" width="9.75" style="31" customWidth="1"/>
    <col min="1291" max="1291" width="12.875" style="31" customWidth="1"/>
    <col min="1292" max="1295" width="0" style="31" hidden="1" customWidth="1"/>
    <col min="1296" max="1542" width="9" style="31"/>
    <col min="1543" max="1543" width="11.5" style="31" customWidth="1"/>
    <col min="1544" max="1544" width="9" style="31"/>
    <col min="1545" max="1545" width="12.25" style="31" customWidth="1"/>
    <col min="1546" max="1546" width="9.75" style="31" customWidth="1"/>
    <col min="1547" max="1547" width="12.875" style="31" customWidth="1"/>
    <col min="1548" max="1551" width="0" style="31" hidden="1" customWidth="1"/>
    <col min="1552" max="1798" width="9" style="31"/>
    <col min="1799" max="1799" width="11.5" style="31" customWidth="1"/>
    <col min="1800" max="1800" width="9" style="31"/>
    <col min="1801" max="1801" width="12.25" style="31" customWidth="1"/>
    <col min="1802" max="1802" width="9.75" style="31" customWidth="1"/>
    <col min="1803" max="1803" width="12.875" style="31" customWidth="1"/>
    <col min="1804" max="1807" width="0" style="31" hidden="1" customWidth="1"/>
    <col min="1808" max="2054" width="9" style="31"/>
    <col min="2055" max="2055" width="11.5" style="31" customWidth="1"/>
    <col min="2056" max="2056" width="9" style="31"/>
    <col min="2057" max="2057" width="12.25" style="31" customWidth="1"/>
    <col min="2058" max="2058" width="9.75" style="31" customWidth="1"/>
    <col min="2059" max="2059" width="12.875" style="31" customWidth="1"/>
    <col min="2060" max="2063" width="0" style="31" hidden="1" customWidth="1"/>
    <col min="2064" max="2310" width="9" style="31"/>
    <col min="2311" max="2311" width="11.5" style="31" customWidth="1"/>
    <col min="2312" max="2312" width="9" style="31"/>
    <col min="2313" max="2313" width="12.25" style="31" customWidth="1"/>
    <col min="2314" max="2314" width="9.75" style="31" customWidth="1"/>
    <col min="2315" max="2315" width="12.875" style="31" customWidth="1"/>
    <col min="2316" max="2319" width="0" style="31" hidden="1" customWidth="1"/>
    <col min="2320" max="2566" width="9" style="31"/>
    <col min="2567" max="2567" width="11.5" style="31" customWidth="1"/>
    <col min="2568" max="2568" width="9" style="31"/>
    <col min="2569" max="2569" width="12.25" style="31" customWidth="1"/>
    <col min="2570" max="2570" width="9.75" style="31" customWidth="1"/>
    <col min="2571" max="2571" width="12.875" style="31" customWidth="1"/>
    <col min="2572" max="2575" width="0" style="31" hidden="1" customWidth="1"/>
    <col min="2576" max="2822" width="9" style="31"/>
    <col min="2823" max="2823" width="11.5" style="31" customWidth="1"/>
    <col min="2824" max="2824" width="9" style="31"/>
    <col min="2825" max="2825" width="12.25" style="31" customWidth="1"/>
    <col min="2826" max="2826" width="9.75" style="31" customWidth="1"/>
    <col min="2827" max="2827" width="12.875" style="31" customWidth="1"/>
    <col min="2828" max="2831" width="0" style="31" hidden="1" customWidth="1"/>
    <col min="2832" max="3078" width="9" style="31"/>
    <col min="3079" max="3079" width="11.5" style="31" customWidth="1"/>
    <col min="3080" max="3080" width="9" style="31"/>
    <col min="3081" max="3081" width="12.25" style="31" customWidth="1"/>
    <col min="3082" max="3082" width="9.75" style="31" customWidth="1"/>
    <col min="3083" max="3083" width="12.875" style="31" customWidth="1"/>
    <col min="3084" max="3087" width="0" style="31" hidden="1" customWidth="1"/>
    <col min="3088" max="3334" width="9" style="31"/>
    <col min="3335" max="3335" width="11.5" style="31" customWidth="1"/>
    <col min="3336" max="3336" width="9" style="31"/>
    <col min="3337" max="3337" width="12.25" style="31" customWidth="1"/>
    <col min="3338" max="3338" width="9.75" style="31" customWidth="1"/>
    <col min="3339" max="3339" width="12.875" style="31" customWidth="1"/>
    <col min="3340" max="3343" width="0" style="31" hidden="1" customWidth="1"/>
    <col min="3344" max="3590" width="9" style="31"/>
    <col min="3591" max="3591" width="11.5" style="31" customWidth="1"/>
    <col min="3592" max="3592" width="9" style="31"/>
    <col min="3593" max="3593" width="12.25" style="31" customWidth="1"/>
    <col min="3594" max="3594" width="9.75" style="31" customWidth="1"/>
    <col min="3595" max="3595" width="12.875" style="31" customWidth="1"/>
    <col min="3596" max="3599" width="0" style="31" hidden="1" customWidth="1"/>
    <col min="3600" max="3846" width="9" style="31"/>
    <col min="3847" max="3847" width="11.5" style="31" customWidth="1"/>
    <col min="3848" max="3848" width="9" style="31"/>
    <col min="3849" max="3849" width="12.25" style="31" customWidth="1"/>
    <col min="3850" max="3850" width="9.75" style="31" customWidth="1"/>
    <col min="3851" max="3851" width="12.875" style="31" customWidth="1"/>
    <col min="3852" max="3855" width="0" style="31" hidden="1" customWidth="1"/>
    <col min="3856" max="4102" width="9" style="31"/>
    <col min="4103" max="4103" width="11.5" style="31" customWidth="1"/>
    <col min="4104" max="4104" width="9" style="31"/>
    <col min="4105" max="4105" width="12.25" style="31" customWidth="1"/>
    <col min="4106" max="4106" width="9.75" style="31" customWidth="1"/>
    <col min="4107" max="4107" width="12.875" style="31" customWidth="1"/>
    <col min="4108" max="4111" width="0" style="31" hidden="1" customWidth="1"/>
    <col min="4112" max="4358" width="9" style="31"/>
    <col min="4359" max="4359" width="11.5" style="31" customWidth="1"/>
    <col min="4360" max="4360" width="9" style="31"/>
    <col min="4361" max="4361" width="12.25" style="31" customWidth="1"/>
    <col min="4362" max="4362" width="9.75" style="31" customWidth="1"/>
    <col min="4363" max="4363" width="12.875" style="31" customWidth="1"/>
    <col min="4364" max="4367" width="0" style="31" hidden="1" customWidth="1"/>
    <col min="4368" max="4614" width="9" style="31"/>
    <col min="4615" max="4615" width="11.5" style="31" customWidth="1"/>
    <col min="4616" max="4616" width="9" style="31"/>
    <col min="4617" max="4617" width="12.25" style="31" customWidth="1"/>
    <col min="4618" max="4618" width="9.75" style="31" customWidth="1"/>
    <col min="4619" max="4619" width="12.875" style="31" customWidth="1"/>
    <col min="4620" max="4623" width="0" style="31" hidden="1" customWidth="1"/>
    <col min="4624" max="4870" width="9" style="31"/>
    <col min="4871" max="4871" width="11.5" style="31" customWidth="1"/>
    <col min="4872" max="4872" width="9" style="31"/>
    <col min="4873" max="4873" width="12.25" style="31" customWidth="1"/>
    <col min="4874" max="4874" width="9.75" style="31" customWidth="1"/>
    <col min="4875" max="4875" width="12.875" style="31" customWidth="1"/>
    <col min="4876" max="4879" width="0" style="31" hidden="1" customWidth="1"/>
    <col min="4880" max="5126" width="9" style="31"/>
    <col min="5127" max="5127" width="11.5" style="31" customWidth="1"/>
    <col min="5128" max="5128" width="9" style="31"/>
    <col min="5129" max="5129" width="12.25" style="31" customWidth="1"/>
    <col min="5130" max="5130" width="9.75" style="31" customWidth="1"/>
    <col min="5131" max="5131" width="12.875" style="31" customWidth="1"/>
    <col min="5132" max="5135" width="0" style="31" hidden="1" customWidth="1"/>
    <col min="5136" max="5382" width="9" style="31"/>
    <col min="5383" max="5383" width="11.5" style="31" customWidth="1"/>
    <col min="5384" max="5384" width="9" style="31"/>
    <col min="5385" max="5385" width="12.25" style="31" customWidth="1"/>
    <col min="5386" max="5386" width="9.75" style="31" customWidth="1"/>
    <col min="5387" max="5387" width="12.875" style="31" customWidth="1"/>
    <col min="5388" max="5391" width="0" style="31" hidden="1" customWidth="1"/>
    <col min="5392" max="5638" width="9" style="31"/>
    <col min="5639" max="5639" width="11.5" style="31" customWidth="1"/>
    <col min="5640" max="5640" width="9" style="31"/>
    <col min="5641" max="5641" width="12.25" style="31" customWidth="1"/>
    <col min="5642" max="5642" width="9.75" style="31" customWidth="1"/>
    <col min="5643" max="5643" width="12.875" style="31" customWidth="1"/>
    <col min="5644" max="5647" width="0" style="31" hidden="1" customWidth="1"/>
    <col min="5648" max="5894" width="9" style="31"/>
    <col min="5895" max="5895" width="11.5" style="31" customWidth="1"/>
    <col min="5896" max="5896" width="9" style="31"/>
    <col min="5897" max="5897" width="12.25" style="31" customWidth="1"/>
    <col min="5898" max="5898" width="9.75" style="31" customWidth="1"/>
    <col min="5899" max="5899" width="12.875" style="31" customWidth="1"/>
    <col min="5900" max="5903" width="0" style="31" hidden="1" customWidth="1"/>
    <col min="5904" max="6150" width="9" style="31"/>
    <col min="6151" max="6151" width="11.5" style="31" customWidth="1"/>
    <col min="6152" max="6152" width="9" style="31"/>
    <col min="6153" max="6153" width="12.25" style="31" customWidth="1"/>
    <col min="6154" max="6154" width="9.75" style="31" customWidth="1"/>
    <col min="6155" max="6155" width="12.875" style="31" customWidth="1"/>
    <col min="6156" max="6159" width="0" style="31" hidden="1" customWidth="1"/>
    <col min="6160" max="6406" width="9" style="31"/>
    <col min="6407" max="6407" width="11.5" style="31" customWidth="1"/>
    <col min="6408" max="6408" width="9" style="31"/>
    <col min="6409" max="6409" width="12.25" style="31" customWidth="1"/>
    <col min="6410" max="6410" width="9.75" style="31" customWidth="1"/>
    <col min="6411" max="6411" width="12.875" style="31" customWidth="1"/>
    <col min="6412" max="6415" width="0" style="31" hidden="1" customWidth="1"/>
    <col min="6416" max="6662" width="9" style="31"/>
    <col min="6663" max="6663" width="11.5" style="31" customWidth="1"/>
    <col min="6664" max="6664" width="9" style="31"/>
    <col min="6665" max="6665" width="12.25" style="31" customWidth="1"/>
    <col min="6666" max="6666" width="9.75" style="31" customWidth="1"/>
    <col min="6667" max="6667" width="12.875" style="31" customWidth="1"/>
    <col min="6668" max="6671" width="0" style="31" hidden="1" customWidth="1"/>
    <col min="6672" max="6918" width="9" style="31"/>
    <col min="6919" max="6919" width="11.5" style="31" customWidth="1"/>
    <col min="6920" max="6920" width="9" style="31"/>
    <col min="6921" max="6921" width="12.25" style="31" customWidth="1"/>
    <col min="6922" max="6922" width="9.75" style="31" customWidth="1"/>
    <col min="6923" max="6923" width="12.875" style="31" customWidth="1"/>
    <col min="6924" max="6927" width="0" style="31" hidden="1" customWidth="1"/>
    <col min="6928" max="7174" width="9" style="31"/>
    <col min="7175" max="7175" width="11.5" style="31" customWidth="1"/>
    <col min="7176" max="7176" width="9" style="31"/>
    <col min="7177" max="7177" width="12.25" style="31" customWidth="1"/>
    <col min="7178" max="7178" width="9.75" style="31" customWidth="1"/>
    <col min="7179" max="7179" width="12.875" style="31" customWidth="1"/>
    <col min="7180" max="7183" width="0" style="31" hidden="1" customWidth="1"/>
    <col min="7184" max="7430" width="9" style="31"/>
    <col min="7431" max="7431" width="11.5" style="31" customWidth="1"/>
    <col min="7432" max="7432" width="9" style="31"/>
    <col min="7433" max="7433" width="12.25" style="31" customWidth="1"/>
    <col min="7434" max="7434" width="9.75" style="31" customWidth="1"/>
    <col min="7435" max="7435" width="12.875" style="31" customWidth="1"/>
    <col min="7436" max="7439" width="0" style="31" hidden="1" customWidth="1"/>
    <col min="7440" max="7686" width="9" style="31"/>
    <col min="7687" max="7687" width="11.5" style="31" customWidth="1"/>
    <col min="7688" max="7688" width="9" style="31"/>
    <col min="7689" max="7689" width="12.25" style="31" customWidth="1"/>
    <col min="7690" max="7690" width="9.75" style="31" customWidth="1"/>
    <col min="7691" max="7691" width="12.875" style="31" customWidth="1"/>
    <col min="7692" max="7695" width="0" style="31" hidden="1" customWidth="1"/>
    <col min="7696" max="7942" width="9" style="31"/>
    <col min="7943" max="7943" width="11.5" style="31" customWidth="1"/>
    <col min="7944" max="7944" width="9" style="31"/>
    <col min="7945" max="7945" width="12.25" style="31" customWidth="1"/>
    <col min="7946" max="7946" width="9.75" style="31" customWidth="1"/>
    <col min="7947" max="7947" width="12.875" style="31" customWidth="1"/>
    <col min="7948" max="7951" width="0" style="31" hidden="1" customWidth="1"/>
    <col min="7952" max="8198" width="9" style="31"/>
    <col min="8199" max="8199" width="11.5" style="31" customWidth="1"/>
    <col min="8200" max="8200" width="9" style="31"/>
    <col min="8201" max="8201" width="12.25" style="31" customWidth="1"/>
    <col min="8202" max="8202" width="9.75" style="31" customWidth="1"/>
    <col min="8203" max="8203" width="12.875" style="31" customWidth="1"/>
    <col min="8204" max="8207" width="0" style="31" hidden="1" customWidth="1"/>
    <col min="8208" max="8454" width="9" style="31"/>
    <col min="8455" max="8455" width="11.5" style="31" customWidth="1"/>
    <col min="8456" max="8456" width="9" style="31"/>
    <col min="8457" max="8457" width="12.25" style="31" customWidth="1"/>
    <col min="8458" max="8458" width="9.75" style="31" customWidth="1"/>
    <col min="8459" max="8459" width="12.875" style="31" customWidth="1"/>
    <col min="8460" max="8463" width="0" style="31" hidden="1" customWidth="1"/>
    <col min="8464" max="8710" width="9" style="31"/>
    <col min="8711" max="8711" width="11.5" style="31" customWidth="1"/>
    <col min="8712" max="8712" width="9" style="31"/>
    <col min="8713" max="8713" width="12.25" style="31" customWidth="1"/>
    <col min="8714" max="8714" width="9.75" style="31" customWidth="1"/>
    <col min="8715" max="8715" width="12.875" style="31" customWidth="1"/>
    <col min="8716" max="8719" width="0" style="31" hidden="1" customWidth="1"/>
    <col min="8720" max="8966" width="9" style="31"/>
    <col min="8967" max="8967" width="11.5" style="31" customWidth="1"/>
    <col min="8968" max="8968" width="9" style="31"/>
    <col min="8969" max="8969" width="12.25" style="31" customWidth="1"/>
    <col min="8970" max="8970" width="9.75" style="31" customWidth="1"/>
    <col min="8971" max="8971" width="12.875" style="31" customWidth="1"/>
    <col min="8972" max="8975" width="0" style="31" hidden="1" customWidth="1"/>
    <col min="8976" max="9222" width="9" style="31"/>
    <col min="9223" max="9223" width="11.5" style="31" customWidth="1"/>
    <col min="9224" max="9224" width="9" style="31"/>
    <col min="9225" max="9225" width="12.25" style="31" customWidth="1"/>
    <col min="9226" max="9226" width="9.75" style="31" customWidth="1"/>
    <col min="9227" max="9227" width="12.875" style="31" customWidth="1"/>
    <col min="9228" max="9231" width="0" style="31" hidden="1" customWidth="1"/>
    <col min="9232" max="9478" width="9" style="31"/>
    <col min="9479" max="9479" width="11.5" style="31" customWidth="1"/>
    <col min="9480" max="9480" width="9" style="31"/>
    <col min="9481" max="9481" width="12.25" style="31" customWidth="1"/>
    <col min="9482" max="9482" width="9.75" style="31" customWidth="1"/>
    <col min="9483" max="9483" width="12.875" style="31" customWidth="1"/>
    <col min="9484" max="9487" width="0" style="31" hidden="1" customWidth="1"/>
    <col min="9488" max="9734" width="9" style="31"/>
    <col min="9735" max="9735" width="11.5" style="31" customWidth="1"/>
    <col min="9736" max="9736" width="9" style="31"/>
    <col min="9737" max="9737" width="12.25" style="31" customWidth="1"/>
    <col min="9738" max="9738" width="9.75" style="31" customWidth="1"/>
    <col min="9739" max="9739" width="12.875" style="31" customWidth="1"/>
    <col min="9740" max="9743" width="0" style="31" hidden="1" customWidth="1"/>
    <col min="9744" max="9990" width="9" style="31"/>
    <col min="9991" max="9991" width="11.5" style="31" customWidth="1"/>
    <col min="9992" max="9992" width="9" style="31"/>
    <col min="9993" max="9993" width="12.25" style="31" customWidth="1"/>
    <col min="9994" max="9994" width="9.75" style="31" customWidth="1"/>
    <col min="9995" max="9995" width="12.875" style="31" customWidth="1"/>
    <col min="9996" max="9999" width="0" style="31" hidden="1" customWidth="1"/>
    <col min="10000" max="10246" width="9" style="31"/>
    <col min="10247" max="10247" width="11.5" style="31" customWidth="1"/>
    <col min="10248" max="10248" width="9" style="31"/>
    <col min="10249" max="10249" width="12.25" style="31" customWidth="1"/>
    <col min="10250" max="10250" width="9.75" style="31" customWidth="1"/>
    <col min="10251" max="10251" width="12.875" style="31" customWidth="1"/>
    <col min="10252" max="10255" width="0" style="31" hidden="1" customWidth="1"/>
    <col min="10256" max="10502" width="9" style="31"/>
    <col min="10503" max="10503" width="11.5" style="31" customWidth="1"/>
    <col min="10504" max="10504" width="9" style="31"/>
    <col min="10505" max="10505" width="12.25" style="31" customWidth="1"/>
    <col min="10506" max="10506" width="9.75" style="31" customWidth="1"/>
    <col min="10507" max="10507" width="12.875" style="31" customWidth="1"/>
    <col min="10508" max="10511" width="0" style="31" hidden="1" customWidth="1"/>
    <col min="10512" max="10758" width="9" style="31"/>
    <col min="10759" max="10759" width="11.5" style="31" customWidth="1"/>
    <col min="10760" max="10760" width="9" style="31"/>
    <col min="10761" max="10761" width="12.25" style="31" customWidth="1"/>
    <col min="10762" max="10762" width="9.75" style="31" customWidth="1"/>
    <col min="10763" max="10763" width="12.875" style="31" customWidth="1"/>
    <col min="10764" max="10767" width="0" style="31" hidden="1" customWidth="1"/>
    <col min="10768" max="11014" width="9" style="31"/>
    <col min="11015" max="11015" width="11.5" style="31" customWidth="1"/>
    <col min="11016" max="11016" width="9" style="31"/>
    <col min="11017" max="11017" width="12.25" style="31" customWidth="1"/>
    <col min="11018" max="11018" width="9.75" style="31" customWidth="1"/>
    <col min="11019" max="11019" width="12.875" style="31" customWidth="1"/>
    <col min="11020" max="11023" width="0" style="31" hidden="1" customWidth="1"/>
    <col min="11024" max="11270" width="9" style="31"/>
    <col min="11271" max="11271" width="11.5" style="31" customWidth="1"/>
    <col min="11272" max="11272" width="9" style="31"/>
    <col min="11273" max="11273" width="12.25" style="31" customWidth="1"/>
    <col min="11274" max="11274" width="9.75" style="31" customWidth="1"/>
    <col min="11275" max="11275" width="12.875" style="31" customWidth="1"/>
    <col min="11276" max="11279" width="0" style="31" hidden="1" customWidth="1"/>
    <col min="11280" max="11526" width="9" style="31"/>
    <col min="11527" max="11527" width="11.5" style="31" customWidth="1"/>
    <col min="11528" max="11528" width="9" style="31"/>
    <col min="11529" max="11529" width="12.25" style="31" customWidth="1"/>
    <col min="11530" max="11530" width="9.75" style="31" customWidth="1"/>
    <col min="11531" max="11531" width="12.875" style="31" customWidth="1"/>
    <col min="11532" max="11535" width="0" style="31" hidden="1" customWidth="1"/>
    <col min="11536" max="11782" width="9" style="31"/>
    <col min="11783" max="11783" width="11.5" style="31" customWidth="1"/>
    <col min="11784" max="11784" width="9" style="31"/>
    <col min="11785" max="11785" width="12.25" style="31" customWidth="1"/>
    <col min="11786" max="11786" width="9.75" style="31" customWidth="1"/>
    <col min="11787" max="11787" width="12.875" style="31" customWidth="1"/>
    <col min="11788" max="11791" width="0" style="31" hidden="1" customWidth="1"/>
    <col min="11792" max="12038" width="9" style="31"/>
    <col min="12039" max="12039" width="11.5" style="31" customWidth="1"/>
    <col min="12040" max="12040" width="9" style="31"/>
    <col min="12041" max="12041" width="12.25" style="31" customWidth="1"/>
    <col min="12042" max="12042" width="9.75" style="31" customWidth="1"/>
    <col min="12043" max="12043" width="12.875" style="31" customWidth="1"/>
    <col min="12044" max="12047" width="0" style="31" hidden="1" customWidth="1"/>
    <col min="12048" max="12294" width="9" style="31"/>
    <col min="12295" max="12295" width="11.5" style="31" customWidth="1"/>
    <col min="12296" max="12296" width="9" style="31"/>
    <col min="12297" max="12297" width="12.25" style="31" customWidth="1"/>
    <col min="12298" max="12298" width="9.75" style="31" customWidth="1"/>
    <col min="12299" max="12299" width="12.875" style="31" customWidth="1"/>
    <col min="12300" max="12303" width="0" style="31" hidden="1" customWidth="1"/>
    <col min="12304" max="12550" width="9" style="31"/>
    <col min="12551" max="12551" width="11.5" style="31" customWidth="1"/>
    <col min="12552" max="12552" width="9" style="31"/>
    <col min="12553" max="12553" width="12.25" style="31" customWidth="1"/>
    <col min="12554" max="12554" width="9.75" style="31" customWidth="1"/>
    <col min="12555" max="12555" width="12.875" style="31" customWidth="1"/>
    <col min="12556" max="12559" width="0" style="31" hidden="1" customWidth="1"/>
    <col min="12560" max="12806" width="9" style="31"/>
    <col min="12807" max="12807" width="11.5" style="31" customWidth="1"/>
    <col min="12808" max="12808" width="9" style="31"/>
    <col min="12809" max="12809" width="12.25" style="31" customWidth="1"/>
    <col min="12810" max="12810" width="9.75" style="31" customWidth="1"/>
    <col min="12811" max="12811" width="12.875" style="31" customWidth="1"/>
    <col min="12812" max="12815" width="0" style="31" hidden="1" customWidth="1"/>
    <col min="12816" max="13062" width="9" style="31"/>
    <col min="13063" max="13063" width="11.5" style="31" customWidth="1"/>
    <col min="13064" max="13064" width="9" style="31"/>
    <col min="13065" max="13065" width="12.25" style="31" customWidth="1"/>
    <col min="13066" max="13066" width="9.75" style="31" customWidth="1"/>
    <col min="13067" max="13067" width="12.875" style="31" customWidth="1"/>
    <col min="13068" max="13071" width="0" style="31" hidden="1" customWidth="1"/>
    <col min="13072" max="13318" width="9" style="31"/>
    <col min="13319" max="13319" width="11.5" style="31" customWidth="1"/>
    <col min="13320" max="13320" width="9" style="31"/>
    <col min="13321" max="13321" width="12.25" style="31" customWidth="1"/>
    <col min="13322" max="13322" width="9.75" style="31" customWidth="1"/>
    <col min="13323" max="13323" width="12.875" style="31" customWidth="1"/>
    <col min="13324" max="13327" width="0" style="31" hidden="1" customWidth="1"/>
    <col min="13328" max="13574" width="9" style="31"/>
    <col min="13575" max="13575" width="11.5" style="31" customWidth="1"/>
    <col min="13576" max="13576" width="9" style="31"/>
    <col min="13577" max="13577" width="12.25" style="31" customWidth="1"/>
    <col min="13578" max="13578" width="9.75" style="31" customWidth="1"/>
    <col min="13579" max="13579" width="12.875" style="31" customWidth="1"/>
    <col min="13580" max="13583" width="0" style="31" hidden="1" customWidth="1"/>
    <col min="13584" max="13830" width="9" style="31"/>
    <col min="13831" max="13831" width="11.5" style="31" customWidth="1"/>
    <col min="13832" max="13832" width="9" style="31"/>
    <col min="13833" max="13833" width="12.25" style="31" customWidth="1"/>
    <col min="13834" max="13834" width="9.75" style="31" customWidth="1"/>
    <col min="13835" max="13835" width="12.875" style="31" customWidth="1"/>
    <col min="13836" max="13839" width="0" style="31" hidden="1" customWidth="1"/>
    <col min="13840" max="14086" width="9" style="31"/>
    <col min="14087" max="14087" width="11.5" style="31" customWidth="1"/>
    <col min="14088" max="14088" width="9" style="31"/>
    <col min="14089" max="14089" width="12.25" style="31" customWidth="1"/>
    <col min="14090" max="14090" width="9.75" style="31" customWidth="1"/>
    <col min="14091" max="14091" width="12.875" style="31" customWidth="1"/>
    <col min="14092" max="14095" width="0" style="31" hidden="1" customWidth="1"/>
    <col min="14096" max="14342" width="9" style="31"/>
    <col min="14343" max="14343" width="11.5" style="31" customWidth="1"/>
    <col min="14344" max="14344" width="9" style="31"/>
    <col min="14345" max="14345" width="12.25" style="31" customWidth="1"/>
    <col min="14346" max="14346" width="9.75" style="31" customWidth="1"/>
    <col min="14347" max="14347" width="12.875" style="31" customWidth="1"/>
    <col min="14348" max="14351" width="0" style="31" hidden="1" customWidth="1"/>
    <col min="14352" max="14598" width="9" style="31"/>
    <col min="14599" max="14599" width="11.5" style="31" customWidth="1"/>
    <col min="14600" max="14600" width="9" style="31"/>
    <col min="14601" max="14601" width="12.25" style="31" customWidth="1"/>
    <col min="14602" max="14602" width="9.75" style="31" customWidth="1"/>
    <col min="14603" max="14603" width="12.875" style="31" customWidth="1"/>
    <col min="14604" max="14607" width="0" style="31" hidden="1" customWidth="1"/>
    <col min="14608" max="14854" width="9" style="31"/>
    <col min="14855" max="14855" width="11.5" style="31" customWidth="1"/>
    <col min="14856" max="14856" width="9" style="31"/>
    <col min="14857" max="14857" width="12.25" style="31" customWidth="1"/>
    <col min="14858" max="14858" width="9.75" style="31" customWidth="1"/>
    <col min="14859" max="14859" width="12.875" style="31" customWidth="1"/>
    <col min="14860" max="14863" width="0" style="31" hidden="1" customWidth="1"/>
    <col min="14864" max="15110" width="9" style="31"/>
    <col min="15111" max="15111" width="11.5" style="31" customWidth="1"/>
    <col min="15112" max="15112" width="9" style="31"/>
    <col min="15113" max="15113" width="12.25" style="31" customWidth="1"/>
    <col min="15114" max="15114" width="9.75" style="31" customWidth="1"/>
    <col min="15115" max="15115" width="12.875" style="31" customWidth="1"/>
    <col min="15116" max="15119" width="0" style="31" hidden="1" customWidth="1"/>
    <col min="15120" max="15366" width="9" style="31"/>
    <col min="15367" max="15367" width="11.5" style="31" customWidth="1"/>
    <col min="15368" max="15368" width="9" style="31"/>
    <col min="15369" max="15369" width="12.25" style="31" customWidth="1"/>
    <col min="15370" max="15370" width="9.75" style="31" customWidth="1"/>
    <col min="15371" max="15371" width="12.875" style="31" customWidth="1"/>
    <col min="15372" max="15375" width="0" style="31" hidden="1" customWidth="1"/>
    <col min="15376" max="15622" width="9" style="31"/>
    <col min="15623" max="15623" width="11.5" style="31" customWidth="1"/>
    <col min="15624" max="15624" width="9" style="31"/>
    <col min="15625" max="15625" width="12.25" style="31" customWidth="1"/>
    <col min="15626" max="15626" width="9.75" style="31" customWidth="1"/>
    <col min="15627" max="15627" width="12.875" style="31" customWidth="1"/>
    <col min="15628" max="15631" width="0" style="31" hidden="1" customWidth="1"/>
    <col min="15632" max="15878" width="9" style="31"/>
    <col min="15879" max="15879" width="11.5" style="31" customWidth="1"/>
    <col min="15880" max="15880" width="9" style="31"/>
    <col min="15881" max="15881" width="12.25" style="31" customWidth="1"/>
    <col min="15882" max="15882" width="9.75" style="31" customWidth="1"/>
    <col min="15883" max="15883" width="12.875" style="31" customWidth="1"/>
    <col min="15884" max="15887" width="0" style="31" hidden="1" customWidth="1"/>
    <col min="15888" max="16134" width="9" style="31"/>
    <col min="16135" max="16135" width="11.5" style="31" customWidth="1"/>
    <col min="16136" max="16136" width="9" style="31"/>
    <col min="16137" max="16137" width="12.25" style="31" customWidth="1"/>
    <col min="16138" max="16138" width="9.75" style="31" customWidth="1"/>
    <col min="16139" max="16139" width="12.875" style="31" customWidth="1"/>
    <col min="16140" max="16143" width="0" style="31" hidden="1" customWidth="1"/>
    <col min="16144" max="16384" width="9" style="31"/>
  </cols>
  <sheetData>
    <row r="1" spans="1:30" ht="14.25" thickBot="1" x14ac:dyDescent="0.2">
      <c r="A1" s="31" t="s">
        <v>49</v>
      </c>
      <c r="C1" s="31"/>
      <c r="G1" s="32" t="s">
        <v>50</v>
      </c>
      <c r="H1" s="32" t="s">
        <v>51</v>
      </c>
      <c r="I1" s="33" t="s">
        <v>52</v>
      </c>
      <c r="M1" s="248" t="s">
        <v>98</v>
      </c>
      <c r="N1" s="248"/>
      <c r="O1" s="248"/>
      <c r="P1" s="248"/>
      <c r="Q1" s="249" t="s">
        <v>97</v>
      </c>
      <c r="R1" s="249"/>
      <c r="S1" s="249"/>
      <c r="T1" s="249"/>
      <c r="U1" s="250" t="s">
        <v>99</v>
      </c>
      <c r="V1" s="250"/>
      <c r="W1" s="250"/>
      <c r="X1" s="250"/>
      <c r="Y1" s="251" t="s">
        <v>155</v>
      </c>
      <c r="Z1" s="251"/>
      <c r="AA1" s="251"/>
      <c r="AB1" s="251"/>
      <c r="AC1" s="251"/>
    </row>
    <row r="2" spans="1:30" x14ac:dyDescent="0.15">
      <c r="A2" s="31" t="s">
        <v>154</v>
      </c>
      <c r="B2" s="34" t="s">
        <v>54</v>
      </c>
      <c r="C2" s="34" t="s">
        <v>55</v>
      </c>
      <c r="D2" s="34" t="s">
        <v>56</v>
      </c>
      <c r="E2" s="34" t="s">
        <v>57</v>
      </c>
      <c r="G2" s="35">
        <v>0</v>
      </c>
      <c r="H2" s="35">
        <v>330000</v>
      </c>
      <c r="I2" s="36">
        <v>380000</v>
      </c>
      <c r="K2" s="116"/>
      <c r="L2" s="117" t="s">
        <v>101</v>
      </c>
      <c r="M2" s="118" t="s">
        <v>102</v>
      </c>
      <c r="N2" s="118" t="s">
        <v>103</v>
      </c>
      <c r="O2" s="119" t="s">
        <v>104</v>
      </c>
      <c r="P2" s="118" t="s">
        <v>105</v>
      </c>
      <c r="Q2" s="118" t="s">
        <v>102</v>
      </c>
      <c r="R2" s="118" t="s">
        <v>103</v>
      </c>
      <c r="S2" s="119" t="s">
        <v>104</v>
      </c>
      <c r="T2" s="118" t="s">
        <v>105</v>
      </c>
      <c r="U2" s="118" t="s">
        <v>102</v>
      </c>
      <c r="V2" s="118" t="s">
        <v>103</v>
      </c>
      <c r="W2" s="119" t="s">
        <v>104</v>
      </c>
      <c r="X2" s="174" t="s">
        <v>105</v>
      </c>
      <c r="Y2" s="118" t="s">
        <v>102</v>
      </c>
      <c r="Z2" s="118" t="s">
        <v>103</v>
      </c>
      <c r="AA2" s="118" t="s">
        <v>156</v>
      </c>
      <c r="AB2" s="119" t="s">
        <v>104</v>
      </c>
      <c r="AC2" s="118" t="s">
        <v>105</v>
      </c>
      <c r="AD2" s="200"/>
    </row>
    <row r="3" spans="1:30" x14ac:dyDescent="0.15">
      <c r="B3" s="37">
        <v>0</v>
      </c>
      <c r="C3" s="37">
        <v>0</v>
      </c>
      <c r="D3" s="37">
        <v>0</v>
      </c>
      <c r="E3" s="32">
        <v>0</v>
      </c>
      <c r="G3" s="35">
        <v>50000</v>
      </c>
      <c r="H3" s="35">
        <v>330000</v>
      </c>
      <c r="I3" s="36">
        <v>330000</v>
      </c>
      <c r="K3" s="175" t="s">
        <v>100</v>
      </c>
      <c r="L3" s="124">
        <v>2021</v>
      </c>
      <c r="M3" s="125">
        <v>23900</v>
      </c>
      <c r="N3" s="125">
        <v>31600</v>
      </c>
      <c r="O3" s="126">
        <v>8.4000000000000005E-2</v>
      </c>
      <c r="P3" s="125">
        <v>650000</v>
      </c>
      <c r="Q3" s="125">
        <v>6200</v>
      </c>
      <c r="R3" s="125">
        <v>8900</v>
      </c>
      <c r="S3" s="126">
        <v>2.1999999999999999E-2</v>
      </c>
      <c r="T3" s="125">
        <v>200000</v>
      </c>
      <c r="U3" s="125">
        <v>6200</v>
      </c>
      <c r="V3" s="125">
        <v>12100</v>
      </c>
      <c r="W3" s="126">
        <v>2.7E-2</v>
      </c>
      <c r="X3" s="125">
        <v>170000</v>
      </c>
      <c r="Y3" s="125">
        <v>0</v>
      </c>
      <c r="Z3" s="125">
        <v>0</v>
      </c>
      <c r="AA3" s="125">
        <v>0</v>
      </c>
      <c r="AB3" s="126">
        <v>0</v>
      </c>
      <c r="AC3" s="125">
        <v>0</v>
      </c>
      <c r="AD3" s="176">
        <v>4</v>
      </c>
    </row>
    <row r="4" spans="1:30" ht="15" customHeight="1" x14ac:dyDescent="0.15">
      <c r="B4" s="32">
        <v>651000</v>
      </c>
      <c r="C4" s="38">
        <v>1</v>
      </c>
      <c r="D4" s="32">
        <v>650000</v>
      </c>
      <c r="E4" s="32">
        <v>0</v>
      </c>
      <c r="G4" s="35">
        <v>100000</v>
      </c>
      <c r="H4" s="35">
        <v>280000</v>
      </c>
      <c r="I4" s="36">
        <v>280000</v>
      </c>
      <c r="K4" s="175" t="s">
        <v>119</v>
      </c>
      <c r="L4" s="124">
        <v>2022</v>
      </c>
      <c r="M4" s="125">
        <v>23900</v>
      </c>
      <c r="N4" s="125">
        <v>31600</v>
      </c>
      <c r="O4" s="126">
        <v>8.4000000000000005E-2</v>
      </c>
      <c r="P4" s="125">
        <v>650000</v>
      </c>
      <c r="Q4" s="125">
        <v>6200</v>
      </c>
      <c r="R4" s="125">
        <v>8900</v>
      </c>
      <c r="S4" s="126">
        <v>2.1999999999999999E-2</v>
      </c>
      <c r="T4" s="125">
        <v>220000</v>
      </c>
      <c r="U4" s="125">
        <v>6200</v>
      </c>
      <c r="V4" s="125">
        <v>12100</v>
      </c>
      <c r="W4" s="126">
        <v>2.7E-2</v>
      </c>
      <c r="X4" s="125">
        <v>170000</v>
      </c>
      <c r="Y4" s="125">
        <v>0</v>
      </c>
      <c r="Z4" s="125">
        <v>0</v>
      </c>
      <c r="AA4" s="125">
        <v>0</v>
      </c>
      <c r="AB4" s="126">
        <v>0</v>
      </c>
      <c r="AC4" s="125">
        <v>0</v>
      </c>
      <c r="AD4" s="176">
        <v>5</v>
      </c>
    </row>
    <row r="5" spans="1:30" ht="15" customHeight="1" x14ac:dyDescent="0.15">
      <c r="B5" s="32">
        <v>1899999</v>
      </c>
      <c r="C5" s="38">
        <v>1</v>
      </c>
      <c r="D5" s="32">
        <v>650000</v>
      </c>
      <c r="E5" s="32">
        <v>0</v>
      </c>
      <c r="G5" s="35">
        <v>150000</v>
      </c>
      <c r="H5" s="35">
        <v>230000</v>
      </c>
      <c r="I5" s="36">
        <v>230000</v>
      </c>
      <c r="K5" s="175" t="s">
        <v>120</v>
      </c>
      <c r="L5" s="124">
        <v>2023</v>
      </c>
      <c r="M5" s="125">
        <v>23900</v>
      </c>
      <c r="N5" s="125">
        <v>31600</v>
      </c>
      <c r="O5" s="126">
        <v>8.4000000000000005E-2</v>
      </c>
      <c r="P5" s="125">
        <v>650000</v>
      </c>
      <c r="Q5" s="125">
        <v>6200</v>
      </c>
      <c r="R5" s="125">
        <v>8900</v>
      </c>
      <c r="S5" s="126">
        <v>2.1999999999999999E-2</v>
      </c>
      <c r="T5" s="125">
        <v>240000</v>
      </c>
      <c r="U5" s="125">
        <v>6200</v>
      </c>
      <c r="V5" s="125">
        <v>12100</v>
      </c>
      <c r="W5" s="126">
        <v>2.7E-2</v>
      </c>
      <c r="X5" s="125">
        <v>170000</v>
      </c>
      <c r="Y5" s="125">
        <v>0</v>
      </c>
      <c r="Z5" s="125">
        <v>0</v>
      </c>
      <c r="AA5" s="125">
        <v>0</v>
      </c>
      <c r="AB5" s="126">
        <v>0</v>
      </c>
      <c r="AC5" s="125">
        <v>0</v>
      </c>
      <c r="AD5" s="176">
        <v>6</v>
      </c>
    </row>
    <row r="6" spans="1:30" ht="15" customHeight="1" x14ac:dyDescent="0.15">
      <c r="B6" s="32">
        <v>1900000</v>
      </c>
      <c r="C6" s="38">
        <v>0</v>
      </c>
      <c r="D6" s="39">
        <v>0</v>
      </c>
      <c r="E6" s="32">
        <v>0</v>
      </c>
      <c r="G6" s="35">
        <v>200000</v>
      </c>
      <c r="H6" s="35">
        <v>180000</v>
      </c>
      <c r="I6" s="36">
        <v>180000</v>
      </c>
      <c r="K6" s="175" t="s">
        <v>121</v>
      </c>
      <c r="L6" s="124">
        <v>2024</v>
      </c>
      <c r="M6" s="125">
        <v>23900</v>
      </c>
      <c r="N6" s="125">
        <v>31600</v>
      </c>
      <c r="O6" s="126">
        <v>8.4000000000000005E-2</v>
      </c>
      <c r="P6" s="125">
        <v>660000</v>
      </c>
      <c r="Q6" s="125">
        <v>6200</v>
      </c>
      <c r="R6" s="125">
        <v>8900</v>
      </c>
      <c r="S6" s="126">
        <v>2.1999999999999999E-2</v>
      </c>
      <c r="T6" s="125">
        <v>260000</v>
      </c>
      <c r="U6" s="125">
        <v>6200</v>
      </c>
      <c r="V6" s="125">
        <v>12100</v>
      </c>
      <c r="W6" s="126">
        <v>2.7E-2</v>
      </c>
      <c r="X6" s="125">
        <v>170000</v>
      </c>
      <c r="Y6" s="125">
        <v>0</v>
      </c>
      <c r="Z6" s="125">
        <v>0</v>
      </c>
      <c r="AA6" s="125">
        <v>0</v>
      </c>
      <c r="AB6" s="126">
        <v>0</v>
      </c>
      <c r="AC6" s="125">
        <v>0</v>
      </c>
      <c r="AD6" s="176">
        <v>7</v>
      </c>
    </row>
    <row r="7" spans="1:30" ht="15" customHeight="1" x14ac:dyDescent="0.15">
      <c r="B7" s="32">
        <v>6600000</v>
      </c>
      <c r="C7" s="40">
        <v>0.9</v>
      </c>
      <c r="D7" s="32">
        <v>1100000</v>
      </c>
      <c r="E7" s="32">
        <v>0</v>
      </c>
      <c r="G7" s="35">
        <v>250000</v>
      </c>
      <c r="H7" s="35">
        <v>130000</v>
      </c>
      <c r="I7" s="36">
        <v>130000</v>
      </c>
      <c r="K7" s="175" t="s">
        <v>122</v>
      </c>
      <c r="L7" s="124">
        <v>2025</v>
      </c>
      <c r="M7" s="125">
        <v>23900</v>
      </c>
      <c r="N7" s="125">
        <v>31600</v>
      </c>
      <c r="O7" s="126">
        <v>8.4000000000000005E-2</v>
      </c>
      <c r="P7" s="125">
        <v>670000</v>
      </c>
      <c r="Q7" s="125">
        <v>6200</v>
      </c>
      <c r="R7" s="125">
        <v>8900</v>
      </c>
      <c r="S7" s="126">
        <v>2.1999999999999999E-2</v>
      </c>
      <c r="T7" s="125">
        <v>260000</v>
      </c>
      <c r="U7" s="125">
        <v>6200</v>
      </c>
      <c r="V7" s="125">
        <v>12100</v>
      </c>
      <c r="W7" s="126">
        <v>2.7E-2</v>
      </c>
      <c r="X7" s="125">
        <v>170000</v>
      </c>
      <c r="Y7" s="125">
        <v>900</v>
      </c>
      <c r="Z7" s="125">
        <v>1300</v>
      </c>
      <c r="AA7" s="125">
        <v>100</v>
      </c>
      <c r="AB7" s="126">
        <v>2.8999999999999998E-3</v>
      </c>
      <c r="AC7" s="125">
        <v>30000</v>
      </c>
      <c r="AD7" s="176">
        <v>8</v>
      </c>
    </row>
    <row r="8" spans="1:30" ht="15" customHeight="1" thickBot="1" x14ac:dyDescent="0.2">
      <c r="B8" s="41">
        <v>8500000</v>
      </c>
      <c r="C8" s="42">
        <v>1</v>
      </c>
      <c r="D8" s="41">
        <v>1950000</v>
      </c>
      <c r="E8" s="41">
        <v>0</v>
      </c>
      <c r="G8" s="35">
        <v>300000</v>
      </c>
      <c r="H8" s="35">
        <v>80000</v>
      </c>
      <c r="I8" s="36">
        <v>80000</v>
      </c>
      <c r="K8" s="175" t="s">
        <v>123</v>
      </c>
      <c r="L8" s="124">
        <v>2026</v>
      </c>
      <c r="M8" s="125">
        <v>23900</v>
      </c>
      <c r="N8" s="125">
        <v>31600</v>
      </c>
      <c r="O8" s="126">
        <v>8.4000000000000005E-2</v>
      </c>
      <c r="P8" s="125">
        <v>670000</v>
      </c>
      <c r="Q8" s="125">
        <v>6200</v>
      </c>
      <c r="R8" s="125">
        <v>8900</v>
      </c>
      <c r="S8" s="126">
        <v>2.1999999999999999E-2</v>
      </c>
      <c r="T8" s="125">
        <v>260000</v>
      </c>
      <c r="U8" s="125">
        <v>6200</v>
      </c>
      <c r="V8" s="125">
        <v>12100</v>
      </c>
      <c r="W8" s="126">
        <v>2.7E-2</v>
      </c>
      <c r="X8" s="125">
        <v>170000</v>
      </c>
      <c r="Y8" s="125">
        <v>900</v>
      </c>
      <c r="Z8" s="125">
        <v>1300</v>
      </c>
      <c r="AA8" s="125">
        <v>100</v>
      </c>
      <c r="AB8" s="126">
        <v>2.8999999999999998E-3</v>
      </c>
      <c r="AC8" s="125">
        <v>30000</v>
      </c>
      <c r="AD8" s="176">
        <v>9</v>
      </c>
    </row>
    <row r="9" spans="1:30" ht="15" customHeight="1" x14ac:dyDescent="0.15">
      <c r="B9" s="32">
        <v>0</v>
      </c>
      <c r="C9" s="38">
        <v>0</v>
      </c>
      <c r="D9" s="39">
        <v>0</v>
      </c>
      <c r="E9" s="174"/>
      <c r="G9" s="35">
        <v>350000</v>
      </c>
      <c r="H9" s="35">
        <v>30000</v>
      </c>
      <c r="I9" s="36">
        <v>30000</v>
      </c>
      <c r="K9" s="175" t="s">
        <v>124</v>
      </c>
      <c r="L9" s="124">
        <v>2027</v>
      </c>
      <c r="M9" s="125">
        <v>23900</v>
      </c>
      <c r="N9" s="125">
        <v>31600</v>
      </c>
      <c r="O9" s="126">
        <v>8.4000000000000005E-2</v>
      </c>
      <c r="P9" s="125">
        <v>670000</v>
      </c>
      <c r="Q9" s="125">
        <v>6200</v>
      </c>
      <c r="R9" s="125">
        <v>8900</v>
      </c>
      <c r="S9" s="126">
        <v>2.1999999999999999E-2</v>
      </c>
      <c r="T9" s="125">
        <v>260000</v>
      </c>
      <c r="U9" s="125">
        <v>6200</v>
      </c>
      <c r="V9" s="125">
        <v>12100</v>
      </c>
      <c r="W9" s="126">
        <v>2.7E-2</v>
      </c>
      <c r="X9" s="125">
        <v>170000</v>
      </c>
      <c r="Y9" s="125">
        <v>900</v>
      </c>
      <c r="Z9" s="125">
        <v>1300</v>
      </c>
      <c r="AA9" s="125">
        <v>100</v>
      </c>
      <c r="AB9" s="126">
        <v>2.8999999999999998E-3</v>
      </c>
      <c r="AC9" s="125">
        <v>30000</v>
      </c>
      <c r="AD9" s="176">
        <v>10</v>
      </c>
    </row>
    <row r="10" spans="1:30" ht="15" customHeight="1" x14ac:dyDescent="0.15">
      <c r="B10" s="32">
        <v>1900000</v>
      </c>
      <c r="C10" s="40">
        <v>0.7</v>
      </c>
      <c r="D10" s="32">
        <v>80000</v>
      </c>
      <c r="E10" s="261"/>
      <c r="G10" s="35">
        <v>380000</v>
      </c>
      <c r="H10" s="35">
        <v>0</v>
      </c>
      <c r="I10" s="36">
        <v>0</v>
      </c>
      <c r="K10" s="175" t="s">
        <v>150</v>
      </c>
      <c r="L10" s="124">
        <v>2028</v>
      </c>
      <c r="M10" s="125">
        <v>23900</v>
      </c>
      <c r="N10" s="125">
        <v>31600</v>
      </c>
      <c r="O10" s="126">
        <v>8.4000000000000005E-2</v>
      </c>
      <c r="P10" s="125">
        <v>670000</v>
      </c>
      <c r="Q10" s="125">
        <v>6200</v>
      </c>
      <c r="R10" s="125">
        <v>8900</v>
      </c>
      <c r="S10" s="126">
        <v>2.1999999999999999E-2</v>
      </c>
      <c r="T10" s="125">
        <v>260000</v>
      </c>
      <c r="U10" s="125">
        <v>6200</v>
      </c>
      <c r="V10" s="125">
        <v>12100</v>
      </c>
      <c r="W10" s="126">
        <v>2.7E-2</v>
      </c>
      <c r="X10" s="125">
        <v>170000</v>
      </c>
      <c r="Y10" s="125">
        <v>900</v>
      </c>
      <c r="Z10" s="125">
        <v>1300</v>
      </c>
      <c r="AA10" s="125">
        <v>100</v>
      </c>
      <c r="AB10" s="126">
        <v>2.8999999999999998E-3</v>
      </c>
      <c r="AC10" s="125">
        <v>30000</v>
      </c>
      <c r="AD10" s="176">
        <v>11</v>
      </c>
    </row>
    <row r="11" spans="1:30" ht="15" customHeight="1" thickBot="1" x14ac:dyDescent="0.2">
      <c r="B11" s="32">
        <v>3600000</v>
      </c>
      <c r="C11" s="38">
        <v>0.8</v>
      </c>
      <c r="D11" s="32">
        <v>440000</v>
      </c>
      <c r="E11" s="261"/>
      <c r="F11" s="43"/>
      <c r="G11" s="35">
        <v>380001</v>
      </c>
      <c r="H11" s="35">
        <v>330000</v>
      </c>
      <c r="I11" s="36">
        <v>380000</v>
      </c>
      <c r="K11" s="177" t="s">
        <v>151</v>
      </c>
      <c r="L11" s="178">
        <v>2029</v>
      </c>
      <c r="M11" s="179">
        <v>23900</v>
      </c>
      <c r="N11" s="179">
        <v>31600</v>
      </c>
      <c r="O11" s="180">
        <v>8.4000000000000005E-2</v>
      </c>
      <c r="P11" s="179">
        <v>670000</v>
      </c>
      <c r="Q11" s="179">
        <v>6200</v>
      </c>
      <c r="R11" s="179">
        <v>8900</v>
      </c>
      <c r="S11" s="180">
        <v>2.1999999999999999E-2</v>
      </c>
      <c r="T11" s="179">
        <v>260000</v>
      </c>
      <c r="U11" s="179">
        <v>6200</v>
      </c>
      <c r="V11" s="179">
        <v>12100</v>
      </c>
      <c r="W11" s="180">
        <v>2.7E-2</v>
      </c>
      <c r="X11" s="179">
        <v>170000</v>
      </c>
      <c r="Y11" s="179">
        <v>900</v>
      </c>
      <c r="Z11" s="179">
        <v>1300</v>
      </c>
      <c r="AA11" s="179">
        <v>100</v>
      </c>
      <c r="AB11" s="180">
        <v>2.8999999999999998E-3</v>
      </c>
      <c r="AC11" s="179">
        <v>30000</v>
      </c>
      <c r="AD11" s="181">
        <v>12</v>
      </c>
    </row>
    <row r="12" spans="1:30" ht="15" customHeight="1" x14ac:dyDescent="0.15">
      <c r="B12" s="44">
        <v>6600000</v>
      </c>
      <c r="C12" s="45">
        <v>0</v>
      </c>
      <c r="D12" s="46">
        <v>0</v>
      </c>
      <c r="E12" s="47"/>
      <c r="F12" s="47"/>
      <c r="G12" s="35">
        <v>400000</v>
      </c>
      <c r="H12" s="35">
        <v>330000</v>
      </c>
      <c r="I12" s="36">
        <v>360000</v>
      </c>
      <c r="K12" s="120"/>
      <c r="L12" s="106"/>
      <c r="M12" s="121"/>
      <c r="N12" s="121"/>
      <c r="O12" s="121"/>
      <c r="P12" s="43"/>
      <c r="Q12" s="43"/>
      <c r="R12" s="43"/>
      <c r="S12" s="121"/>
      <c r="T12" s="43"/>
      <c r="U12" s="43"/>
      <c r="V12" s="43"/>
      <c r="W12" s="121"/>
      <c r="X12" s="43"/>
      <c r="Y12" s="43"/>
      <c r="Z12" s="43"/>
      <c r="AA12" s="43"/>
      <c r="AB12" s="121"/>
      <c r="AC12" s="43"/>
    </row>
    <row r="13" spans="1:30" x14ac:dyDescent="0.15">
      <c r="B13" s="257"/>
      <c r="C13" s="258"/>
      <c r="D13" s="259"/>
      <c r="E13" s="47"/>
      <c r="F13" s="47"/>
      <c r="G13" s="48">
        <v>450000</v>
      </c>
      <c r="H13" s="35">
        <v>310000</v>
      </c>
      <c r="I13" s="36">
        <v>310000</v>
      </c>
      <c r="K13" s="120"/>
      <c r="L13" s="106"/>
      <c r="M13" s="43"/>
      <c r="N13" s="43"/>
      <c r="O13" s="121"/>
      <c r="P13" s="43"/>
      <c r="Q13" s="43"/>
      <c r="R13" s="43"/>
      <c r="S13" s="121"/>
      <c r="T13" s="43"/>
      <c r="U13" s="43"/>
      <c r="V13" s="43"/>
      <c r="W13" s="121"/>
      <c r="X13" s="43"/>
      <c r="Y13" s="43"/>
      <c r="Z13" s="43"/>
      <c r="AA13" s="43"/>
      <c r="AB13" s="121"/>
      <c r="AC13" s="43"/>
    </row>
    <row r="14" spans="1:30" x14ac:dyDescent="0.15">
      <c r="B14" s="43"/>
      <c r="C14" s="260"/>
      <c r="D14" s="43"/>
      <c r="E14" s="47"/>
      <c r="F14" s="47"/>
      <c r="G14" s="48">
        <v>500000</v>
      </c>
      <c r="H14" s="35">
        <v>260000</v>
      </c>
      <c r="I14" s="36">
        <v>260000</v>
      </c>
      <c r="M14" s="103"/>
      <c r="N14" s="103"/>
      <c r="O14" s="107"/>
    </row>
    <row r="15" spans="1:30" x14ac:dyDescent="0.15">
      <c r="B15" s="43"/>
      <c r="C15" s="260"/>
      <c r="D15" s="43"/>
      <c r="E15" s="47"/>
      <c r="F15" s="47"/>
      <c r="G15" s="48">
        <v>550000</v>
      </c>
      <c r="H15" s="35">
        <v>210000</v>
      </c>
      <c r="I15" s="36">
        <v>210000</v>
      </c>
    </row>
    <row r="16" spans="1:30" x14ac:dyDescent="0.15">
      <c r="B16" s="43"/>
      <c r="C16" s="49"/>
      <c r="D16" s="43"/>
      <c r="E16" s="47"/>
      <c r="F16" s="47"/>
      <c r="G16" s="48">
        <v>600000</v>
      </c>
      <c r="H16" s="35">
        <v>160000</v>
      </c>
      <c r="I16" s="36">
        <v>160000</v>
      </c>
    </row>
    <row r="17" spans="1:9" x14ac:dyDescent="0.15">
      <c r="B17" s="47"/>
      <c r="C17" s="47"/>
      <c r="D17" s="47"/>
      <c r="E17" s="43"/>
      <c r="F17" s="49"/>
      <c r="G17" s="48">
        <v>650000</v>
      </c>
      <c r="H17" s="35">
        <v>110000</v>
      </c>
      <c r="I17" s="36">
        <v>110000</v>
      </c>
    </row>
    <row r="18" spans="1:9" x14ac:dyDescent="0.15">
      <c r="A18" s="31" t="s">
        <v>58</v>
      </c>
      <c r="B18" s="47"/>
      <c r="C18" s="47"/>
      <c r="D18" s="47"/>
      <c r="G18" s="48">
        <v>700000</v>
      </c>
      <c r="H18" s="35">
        <v>60000</v>
      </c>
      <c r="I18" s="36">
        <v>60000</v>
      </c>
    </row>
    <row r="19" spans="1:9" x14ac:dyDescent="0.15">
      <c r="A19" s="31" t="s">
        <v>59</v>
      </c>
      <c r="B19" s="34" t="s">
        <v>60</v>
      </c>
      <c r="C19" s="50" t="s">
        <v>55</v>
      </c>
      <c r="D19" s="34" t="s">
        <v>56</v>
      </c>
      <c r="G19" s="35">
        <v>750000</v>
      </c>
      <c r="H19" s="35">
        <v>30000</v>
      </c>
      <c r="I19" s="36">
        <v>30000</v>
      </c>
    </row>
    <row r="20" spans="1:9" x14ac:dyDescent="0.15">
      <c r="A20" s="31" t="s">
        <v>53</v>
      </c>
      <c r="B20" s="32">
        <v>0</v>
      </c>
      <c r="C20" s="32">
        <v>0</v>
      </c>
      <c r="D20" s="32">
        <v>0</v>
      </c>
      <c r="G20" s="44">
        <v>760000</v>
      </c>
      <c r="H20" s="44">
        <v>0</v>
      </c>
      <c r="I20" s="51">
        <v>0</v>
      </c>
    </row>
    <row r="21" spans="1:9" x14ac:dyDescent="0.15">
      <c r="B21" s="32">
        <v>600000</v>
      </c>
      <c r="C21" s="32">
        <v>1</v>
      </c>
      <c r="D21" s="32">
        <v>600000</v>
      </c>
    </row>
    <row r="22" spans="1:9" x14ac:dyDescent="0.15">
      <c r="B22" s="32">
        <v>1300000</v>
      </c>
      <c r="C22" s="52">
        <v>0.75</v>
      </c>
      <c r="D22" s="32">
        <v>275000</v>
      </c>
    </row>
    <row r="23" spans="1:9" x14ac:dyDescent="0.15">
      <c r="B23" s="32">
        <v>4100000</v>
      </c>
      <c r="C23" s="52">
        <v>0.85</v>
      </c>
      <c r="D23" s="32">
        <v>685000</v>
      </c>
    </row>
    <row r="24" spans="1:9" x14ac:dyDescent="0.15">
      <c r="B24" s="32">
        <v>7700000</v>
      </c>
      <c r="C24" s="52">
        <v>0.95</v>
      </c>
      <c r="D24" s="32">
        <v>1455000</v>
      </c>
    </row>
    <row r="25" spans="1:9" x14ac:dyDescent="0.15">
      <c r="B25" s="32">
        <v>10000000</v>
      </c>
      <c r="C25" s="32">
        <v>1</v>
      </c>
      <c r="D25" s="32">
        <v>1955000</v>
      </c>
    </row>
    <row r="27" spans="1:9" x14ac:dyDescent="0.15">
      <c r="A27" s="31" t="s">
        <v>61</v>
      </c>
      <c r="B27" s="32">
        <v>0</v>
      </c>
      <c r="C27" s="32">
        <v>0</v>
      </c>
      <c r="D27" s="32">
        <v>0</v>
      </c>
    </row>
    <row r="28" spans="1:9" x14ac:dyDescent="0.15">
      <c r="A28" s="31" t="s">
        <v>53</v>
      </c>
      <c r="B28" s="32">
        <v>1100000</v>
      </c>
      <c r="C28" s="32">
        <v>1</v>
      </c>
      <c r="D28" s="32">
        <v>1100000</v>
      </c>
    </row>
    <row r="29" spans="1:9" x14ac:dyDescent="0.15">
      <c r="B29" s="32">
        <v>3300000</v>
      </c>
      <c r="C29" s="52">
        <v>0.75</v>
      </c>
      <c r="D29" s="32">
        <v>275000</v>
      </c>
    </row>
    <row r="30" spans="1:9" x14ac:dyDescent="0.15">
      <c r="B30" s="32">
        <v>4100000</v>
      </c>
      <c r="C30" s="52">
        <v>0.85</v>
      </c>
      <c r="D30" s="32">
        <v>685000</v>
      </c>
    </row>
    <row r="31" spans="1:9" x14ac:dyDescent="0.15">
      <c r="B31" s="32">
        <v>7700000</v>
      </c>
      <c r="C31" s="52">
        <v>0.95</v>
      </c>
      <c r="D31" s="32">
        <v>1455000</v>
      </c>
    </row>
    <row r="32" spans="1:9" x14ac:dyDescent="0.15">
      <c r="B32" s="32">
        <v>10000000</v>
      </c>
      <c r="C32" s="32">
        <v>1</v>
      </c>
      <c r="D32" s="32">
        <v>1955000</v>
      </c>
    </row>
    <row r="33" spans="1:10" x14ac:dyDescent="0.15">
      <c r="A33" s="47"/>
      <c r="B33" s="47"/>
      <c r="C33" s="47"/>
      <c r="D33" s="47"/>
    </row>
    <row r="34" spans="1:10" hidden="1" x14ac:dyDescent="0.15">
      <c r="A34" s="47"/>
      <c r="B34" s="47"/>
      <c r="C34" s="47"/>
      <c r="D34" s="47"/>
    </row>
    <row r="35" spans="1:10" hidden="1" x14ac:dyDescent="0.15">
      <c r="A35" s="47" t="s">
        <v>62</v>
      </c>
      <c r="B35" s="47"/>
      <c r="C35" s="47"/>
      <c r="D35" s="47"/>
      <c r="E35" s="47"/>
      <c r="G35" s="31" t="s">
        <v>63</v>
      </c>
    </row>
    <row r="36" spans="1:10" hidden="1" x14ac:dyDescent="0.15">
      <c r="A36" s="47"/>
      <c r="B36" s="53" t="s">
        <v>64</v>
      </c>
      <c r="C36" s="53" t="s">
        <v>65</v>
      </c>
      <c r="D36" s="53" t="s">
        <v>66</v>
      </c>
      <c r="E36" s="53" t="s">
        <v>67</v>
      </c>
      <c r="G36" s="53" t="s">
        <v>64</v>
      </c>
      <c r="H36" s="53" t="s">
        <v>65</v>
      </c>
      <c r="I36" s="53" t="s">
        <v>66</v>
      </c>
      <c r="J36" s="53" t="s">
        <v>67</v>
      </c>
    </row>
    <row r="37" spans="1:10" hidden="1" x14ac:dyDescent="0.15">
      <c r="B37" s="54">
        <v>0</v>
      </c>
      <c r="C37" s="32">
        <v>1</v>
      </c>
      <c r="D37" s="54">
        <v>1</v>
      </c>
      <c r="E37" s="32">
        <v>0</v>
      </c>
      <c r="G37" s="54">
        <v>0</v>
      </c>
      <c r="H37" s="32">
        <v>1</v>
      </c>
      <c r="I37" s="54">
        <v>1</v>
      </c>
      <c r="J37" s="32">
        <v>0</v>
      </c>
    </row>
    <row r="38" spans="1:10" hidden="1" x14ac:dyDescent="0.15">
      <c r="B38" s="32">
        <v>15000</v>
      </c>
      <c r="C38" s="32">
        <v>2</v>
      </c>
      <c r="D38" s="54">
        <v>1</v>
      </c>
      <c r="E38" s="32">
        <v>7500</v>
      </c>
      <c r="G38" s="32">
        <v>25000</v>
      </c>
      <c r="H38" s="32">
        <v>2</v>
      </c>
      <c r="I38" s="54">
        <v>1</v>
      </c>
      <c r="J38" s="32">
        <v>12500</v>
      </c>
    </row>
    <row r="39" spans="1:10" hidden="1" x14ac:dyDescent="0.15">
      <c r="B39" s="32">
        <v>40000</v>
      </c>
      <c r="C39" s="32">
        <v>4</v>
      </c>
      <c r="D39" s="54">
        <v>1</v>
      </c>
      <c r="E39" s="32">
        <v>17500</v>
      </c>
      <c r="G39" s="32">
        <v>50000</v>
      </c>
      <c r="H39" s="32">
        <v>4</v>
      </c>
      <c r="I39" s="54">
        <v>1</v>
      </c>
      <c r="J39" s="32">
        <v>25000</v>
      </c>
    </row>
    <row r="40" spans="1:10" hidden="1" x14ac:dyDescent="0.15">
      <c r="B40" s="32">
        <v>70000</v>
      </c>
      <c r="C40" s="32">
        <v>1</v>
      </c>
      <c r="D40" s="54">
        <v>0</v>
      </c>
      <c r="E40" s="32">
        <v>35000</v>
      </c>
      <c r="G40" s="32">
        <v>100000</v>
      </c>
      <c r="H40" s="32">
        <v>1</v>
      </c>
      <c r="I40" s="54">
        <v>0</v>
      </c>
      <c r="J40" s="32">
        <v>50000</v>
      </c>
    </row>
    <row r="41" spans="1:10" hidden="1" x14ac:dyDescent="0.15">
      <c r="D41" s="47"/>
      <c r="I41" s="47"/>
    </row>
    <row r="42" spans="1:10" hidden="1" x14ac:dyDescent="0.15">
      <c r="A42" s="31" t="s">
        <v>68</v>
      </c>
      <c r="D42" s="47"/>
      <c r="G42" s="31" t="s">
        <v>69</v>
      </c>
      <c r="H42" s="55"/>
      <c r="I42" s="47"/>
    </row>
    <row r="43" spans="1:10" hidden="1" x14ac:dyDescent="0.15">
      <c r="B43" s="34" t="s">
        <v>64</v>
      </c>
      <c r="C43" s="50" t="s">
        <v>65</v>
      </c>
      <c r="D43" s="53" t="s">
        <v>66</v>
      </c>
      <c r="E43" s="34" t="s">
        <v>67</v>
      </c>
      <c r="G43" s="34" t="s">
        <v>64</v>
      </c>
      <c r="H43" s="50" t="s">
        <v>65</v>
      </c>
      <c r="I43" s="53" t="s">
        <v>66</v>
      </c>
      <c r="J43" s="34" t="s">
        <v>67</v>
      </c>
    </row>
    <row r="44" spans="1:10" hidden="1" x14ac:dyDescent="0.15">
      <c r="A44" s="56" t="s">
        <v>70</v>
      </c>
      <c r="B44" s="32">
        <v>0</v>
      </c>
      <c r="C44" s="32">
        <v>1</v>
      </c>
      <c r="D44" s="54">
        <v>1</v>
      </c>
      <c r="E44" s="32">
        <v>0</v>
      </c>
      <c r="F44" s="56" t="s">
        <v>70</v>
      </c>
      <c r="G44" s="32">
        <v>0</v>
      </c>
      <c r="H44" s="32">
        <v>1</v>
      </c>
      <c r="I44" s="54">
        <v>1</v>
      </c>
      <c r="J44" s="32">
        <v>0</v>
      </c>
    </row>
    <row r="45" spans="1:10" hidden="1" x14ac:dyDescent="0.15">
      <c r="B45" s="32">
        <v>5000</v>
      </c>
      <c r="C45" s="32">
        <v>2</v>
      </c>
      <c r="D45" s="54">
        <v>1</v>
      </c>
      <c r="E45" s="32">
        <v>2500</v>
      </c>
      <c r="G45" s="32">
        <v>10000</v>
      </c>
      <c r="H45" s="32">
        <v>2</v>
      </c>
      <c r="I45" s="54">
        <v>1</v>
      </c>
      <c r="J45" s="32">
        <v>5000</v>
      </c>
    </row>
    <row r="46" spans="1:10" hidden="1" x14ac:dyDescent="0.15">
      <c r="B46" s="32">
        <v>15000</v>
      </c>
      <c r="C46" s="32">
        <v>1</v>
      </c>
      <c r="D46" s="54">
        <v>0</v>
      </c>
      <c r="E46" s="32">
        <v>10000</v>
      </c>
      <c r="G46" s="32">
        <v>20000</v>
      </c>
      <c r="H46" s="32">
        <v>1</v>
      </c>
      <c r="I46" s="54">
        <v>0</v>
      </c>
      <c r="J46" s="32">
        <v>15000</v>
      </c>
    </row>
    <row r="47" spans="1:10" hidden="1" x14ac:dyDescent="0.15">
      <c r="A47" s="56" t="s">
        <v>71</v>
      </c>
      <c r="B47" s="32">
        <v>0</v>
      </c>
      <c r="C47" s="32">
        <v>1</v>
      </c>
      <c r="D47" s="54">
        <v>1</v>
      </c>
      <c r="E47" s="32">
        <v>0</v>
      </c>
      <c r="F47" s="56" t="s">
        <v>71</v>
      </c>
      <c r="G47" s="32">
        <v>0</v>
      </c>
      <c r="H47" s="32">
        <v>1</v>
      </c>
      <c r="I47" s="54">
        <v>1</v>
      </c>
      <c r="J47" s="32">
        <v>0</v>
      </c>
    </row>
    <row r="48" spans="1:10" hidden="1" x14ac:dyDescent="0.15">
      <c r="B48" s="32">
        <v>1000</v>
      </c>
      <c r="C48" s="32">
        <v>2</v>
      </c>
      <c r="D48" s="54">
        <v>1</v>
      </c>
      <c r="E48" s="32">
        <v>500</v>
      </c>
      <c r="G48" s="32">
        <v>2000</v>
      </c>
      <c r="H48" s="32">
        <v>2</v>
      </c>
      <c r="I48" s="54">
        <v>1</v>
      </c>
      <c r="J48" s="32">
        <v>1000</v>
      </c>
    </row>
    <row r="49" spans="1:13" hidden="1" x14ac:dyDescent="0.15">
      <c r="B49" s="32">
        <v>3000</v>
      </c>
      <c r="C49" s="32">
        <v>1</v>
      </c>
      <c r="D49" s="54">
        <v>0</v>
      </c>
      <c r="E49" s="32">
        <v>2000</v>
      </c>
      <c r="G49" s="32">
        <v>4000</v>
      </c>
      <c r="H49" s="32">
        <v>1</v>
      </c>
      <c r="I49" s="54">
        <v>0</v>
      </c>
      <c r="J49" s="32">
        <v>3000</v>
      </c>
    </row>
    <row r="50" spans="1:13" hidden="1" x14ac:dyDescent="0.15"/>
    <row r="51" spans="1:13" hidden="1" x14ac:dyDescent="0.15">
      <c r="A51" s="47" t="s">
        <v>72</v>
      </c>
      <c r="B51" s="47"/>
      <c r="C51" s="47"/>
      <c r="D51" s="47"/>
      <c r="E51" s="47"/>
    </row>
    <row r="52" spans="1:13" hidden="1" x14ac:dyDescent="0.15">
      <c r="A52" s="47"/>
      <c r="B52" s="53" t="s">
        <v>73</v>
      </c>
      <c r="C52" s="53" t="s">
        <v>74</v>
      </c>
      <c r="D52" s="53" t="s">
        <v>66</v>
      </c>
      <c r="E52" s="57"/>
    </row>
    <row r="53" spans="1:13" ht="14.25" hidden="1" x14ac:dyDescent="0.15">
      <c r="B53" s="54">
        <v>0</v>
      </c>
      <c r="C53" s="32">
        <v>0</v>
      </c>
      <c r="D53" s="54">
        <v>1</v>
      </c>
      <c r="E53" s="43"/>
      <c r="F53" s="58"/>
      <c r="G53" s="59"/>
      <c r="H53" s="58"/>
      <c r="I53" s="58"/>
      <c r="J53" s="58"/>
      <c r="K53" s="60"/>
      <c r="L53" s="105"/>
      <c r="M53" s="43"/>
    </row>
    <row r="54" spans="1:13" ht="14.25" hidden="1" x14ac:dyDescent="0.15">
      <c r="B54" s="32">
        <v>25001</v>
      </c>
      <c r="C54" s="32">
        <v>12500</v>
      </c>
      <c r="D54" s="54">
        <v>2</v>
      </c>
      <c r="E54" s="43"/>
      <c r="F54" s="58"/>
      <c r="G54" s="61"/>
      <c r="H54" s="58"/>
      <c r="I54" s="58"/>
      <c r="J54" s="58"/>
      <c r="K54" s="58"/>
      <c r="L54" s="105"/>
      <c r="M54" s="43"/>
    </row>
    <row r="55" spans="1:13" ht="14.25" hidden="1" x14ac:dyDescent="0.15">
      <c r="B55" s="32">
        <v>37501</v>
      </c>
      <c r="C55" s="32">
        <v>25000</v>
      </c>
      <c r="D55" s="54">
        <v>4</v>
      </c>
      <c r="E55" s="43"/>
      <c r="F55" s="58"/>
      <c r="G55" s="58"/>
      <c r="H55" s="58"/>
      <c r="I55" s="58"/>
      <c r="J55" s="58"/>
      <c r="K55" s="58"/>
      <c r="L55" s="105"/>
      <c r="M55" s="43"/>
    </row>
    <row r="56" spans="1:13" ht="14.25" hidden="1" x14ac:dyDescent="0.15">
      <c r="B56" s="32">
        <v>50001</v>
      </c>
      <c r="C56" s="32">
        <v>0</v>
      </c>
      <c r="D56" s="54">
        <v>0</v>
      </c>
      <c r="E56" s="43"/>
      <c r="F56" s="58"/>
      <c r="G56" s="59"/>
      <c r="H56" s="58"/>
      <c r="I56" s="58"/>
      <c r="J56" s="58"/>
      <c r="K56" s="58"/>
      <c r="L56" s="105"/>
      <c r="M56" s="43"/>
    </row>
    <row r="57" spans="1:13" ht="14.25" hidden="1" x14ac:dyDescent="0.15">
      <c r="F57" s="58"/>
      <c r="G57" s="61"/>
      <c r="H57" s="58"/>
      <c r="I57" s="59"/>
      <c r="J57" s="58"/>
      <c r="K57" s="58"/>
      <c r="L57" s="105"/>
      <c r="M57" s="43"/>
    </row>
    <row r="58" spans="1:13" ht="14.25" hidden="1" x14ac:dyDescent="0.15">
      <c r="A58" s="47" t="s">
        <v>75</v>
      </c>
      <c r="F58" s="58"/>
      <c r="G58" s="58"/>
      <c r="H58" s="58"/>
      <c r="I58" s="58"/>
      <c r="J58" s="58"/>
      <c r="K58" s="58"/>
      <c r="L58" s="105"/>
      <c r="M58" s="43"/>
    </row>
    <row r="59" spans="1:13" ht="14.25" hidden="1" x14ac:dyDescent="0.15">
      <c r="B59" s="34" t="s">
        <v>76</v>
      </c>
      <c r="C59" s="50" t="s">
        <v>74</v>
      </c>
      <c r="D59" s="53" t="s">
        <v>66</v>
      </c>
      <c r="F59" s="58"/>
      <c r="G59" s="59"/>
      <c r="H59" s="58"/>
      <c r="I59" s="58"/>
      <c r="J59" s="61"/>
      <c r="K59" s="58"/>
      <c r="L59" s="105"/>
      <c r="M59" s="43"/>
    </row>
    <row r="60" spans="1:13" hidden="1" x14ac:dyDescent="0.15">
      <c r="A60" s="31" t="s">
        <v>77</v>
      </c>
      <c r="B60" s="32">
        <v>0</v>
      </c>
      <c r="C60" s="32">
        <v>0</v>
      </c>
      <c r="D60" s="54">
        <v>1</v>
      </c>
      <c r="F60" s="43"/>
      <c r="G60" s="43"/>
      <c r="H60" s="43"/>
      <c r="I60" s="43"/>
      <c r="J60" s="43"/>
      <c r="K60" s="43"/>
      <c r="L60" s="106"/>
      <c r="M60" s="43"/>
    </row>
    <row r="61" spans="1:13" hidden="1" x14ac:dyDescent="0.15">
      <c r="B61" s="32">
        <v>10001</v>
      </c>
      <c r="C61" s="32">
        <v>5000</v>
      </c>
      <c r="D61" s="54">
        <v>2</v>
      </c>
      <c r="F61" s="43"/>
      <c r="G61" s="43"/>
      <c r="H61" s="43"/>
      <c r="I61" s="43"/>
      <c r="J61" s="43"/>
      <c r="K61" s="43"/>
      <c r="L61" s="106"/>
      <c r="M61" s="43"/>
    </row>
    <row r="62" spans="1:13" ht="14.25" hidden="1" x14ac:dyDescent="0.15">
      <c r="B62" s="32">
        <v>15001</v>
      </c>
      <c r="C62" s="32">
        <v>0</v>
      </c>
      <c r="D62" s="54">
        <v>0</v>
      </c>
      <c r="F62" s="43"/>
      <c r="G62" s="43"/>
      <c r="H62" s="43"/>
      <c r="I62" s="58"/>
      <c r="J62" s="43"/>
      <c r="K62" s="43"/>
      <c r="L62" s="106"/>
      <c r="M62" s="43"/>
    </row>
    <row r="63" spans="1:13" ht="14.25" hidden="1" x14ac:dyDescent="0.15">
      <c r="A63" s="31" t="s">
        <v>78</v>
      </c>
      <c r="B63" s="32">
        <v>0</v>
      </c>
      <c r="C63" s="32">
        <v>0</v>
      </c>
      <c r="D63" s="54">
        <v>1</v>
      </c>
      <c r="F63" s="43"/>
      <c r="G63" s="43"/>
      <c r="H63" s="43"/>
      <c r="I63" s="58"/>
      <c r="J63" s="43"/>
      <c r="K63" s="43"/>
      <c r="L63" s="106"/>
      <c r="M63" s="43"/>
    </row>
    <row r="64" spans="1:13" hidden="1" x14ac:dyDescent="0.15">
      <c r="B64" s="32">
        <v>2001</v>
      </c>
      <c r="C64" s="32">
        <v>1000</v>
      </c>
      <c r="D64" s="54">
        <v>2</v>
      </c>
    </row>
    <row r="65" spans="1:11" hidden="1" x14ac:dyDescent="0.15">
      <c r="B65" s="32">
        <v>3001</v>
      </c>
      <c r="C65" s="32">
        <v>0</v>
      </c>
      <c r="D65" s="54">
        <v>0</v>
      </c>
    </row>
    <row r="66" spans="1:11" hidden="1" x14ac:dyDescent="0.15"/>
    <row r="67" spans="1:11" x14ac:dyDescent="0.15">
      <c r="A67" s="62" t="s">
        <v>79</v>
      </c>
    </row>
    <row r="69" spans="1:11" x14ac:dyDescent="0.15">
      <c r="A69" s="63" t="s">
        <v>80</v>
      </c>
      <c r="B69" s="63"/>
      <c r="C69" s="64"/>
      <c r="D69" s="63"/>
      <c r="E69" s="63"/>
      <c r="F69" s="65" t="s">
        <v>81</v>
      </c>
      <c r="G69" s="65"/>
      <c r="H69" s="65"/>
      <c r="I69" s="65"/>
      <c r="J69" s="63"/>
      <c r="K69" s="63"/>
    </row>
    <row r="70" spans="1:11" x14ac:dyDescent="0.15">
      <c r="A70" s="63"/>
      <c r="B70" s="66" t="s">
        <v>82</v>
      </c>
      <c r="C70" s="67" t="s">
        <v>55</v>
      </c>
      <c r="D70" s="66" t="s">
        <v>56</v>
      </c>
      <c r="E70" s="63"/>
      <c r="F70" s="66" t="s">
        <v>82</v>
      </c>
      <c r="G70" s="67" t="s">
        <v>55</v>
      </c>
      <c r="H70" s="66" t="s">
        <v>56</v>
      </c>
      <c r="I70" s="65"/>
      <c r="J70" s="63"/>
      <c r="K70" s="63"/>
    </row>
    <row r="71" spans="1:11" x14ac:dyDescent="0.15">
      <c r="A71" s="68" t="s">
        <v>83</v>
      </c>
      <c r="B71" s="69">
        <v>0</v>
      </c>
      <c r="C71" s="70">
        <v>0.03</v>
      </c>
      <c r="D71" s="69">
        <v>0</v>
      </c>
      <c r="E71" s="63"/>
      <c r="F71" s="69">
        <v>0</v>
      </c>
      <c r="G71" s="70">
        <v>0.1</v>
      </c>
      <c r="H71" s="69">
        <v>0</v>
      </c>
      <c r="I71" s="65"/>
      <c r="J71" s="63"/>
      <c r="K71" s="63"/>
    </row>
    <row r="72" spans="1:11" x14ac:dyDescent="0.15">
      <c r="A72" s="63"/>
      <c r="B72" s="71">
        <v>2000000</v>
      </c>
      <c r="C72" s="70">
        <v>0.08</v>
      </c>
      <c r="D72" s="69">
        <v>100000</v>
      </c>
      <c r="E72" s="63"/>
      <c r="F72" s="71">
        <v>3300000</v>
      </c>
      <c r="G72" s="70">
        <v>0.2</v>
      </c>
      <c r="H72" s="69">
        <v>330000</v>
      </c>
      <c r="I72" s="65"/>
      <c r="J72" s="63"/>
      <c r="K72" s="63"/>
    </row>
    <row r="73" spans="1:11" ht="14.25" thickBot="1" x14ac:dyDescent="0.2">
      <c r="A73" s="72"/>
      <c r="B73" s="73">
        <v>7000000</v>
      </c>
      <c r="C73" s="74">
        <v>0.1</v>
      </c>
      <c r="D73" s="73">
        <v>240000</v>
      </c>
      <c r="E73" s="63"/>
      <c r="F73" s="69">
        <v>9000000</v>
      </c>
      <c r="G73" s="70">
        <v>0.3</v>
      </c>
      <c r="H73" s="69">
        <v>1230000</v>
      </c>
      <c r="I73" s="63"/>
      <c r="J73" s="63"/>
      <c r="K73" s="63"/>
    </row>
    <row r="74" spans="1:11" ht="14.25" thickTop="1" x14ac:dyDescent="0.15">
      <c r="A74" s="68" t="s">
        <v>84</v>
      </c>
      <c r="B74" s="75">
        <v>0</v>
      </c>
      <c r="C74" s="76">
        <v>0.02</v>
      </c>
      <c r="D74" s="77">
        <v>0</v>
      </c>
      <c r="E74" s="63"/>
      <c r="F74" s="69">
        <v>18000000</v>
      </c>
      <c r="G74" s="70">
        <v>0.37</v>
      </c>
      <c r="H74" s="69">
        <v>2490000</v>
      </c>
      <c r="I74" s="63"/>
      <c r="J74" s="63"/>
      <c r="K74" s="63"/>
    </row>
    <row r="75" spans="1:11" ht="14.25" thickBot="1" x14ac:dyDescent="0.2">
      <c r="A75" s="63"/>
      <c r="B75" s="78">
        <v>7000000</v>
      </c>
      <c r="C75" s="74">
        <v>0.03</v>
      </c>
      <c r="D75" s="79">
        <v>70000</v>
      </c>
      <c r="E75" s="63"/>
      <c r="F75" s="69">
        <v>30000000</v>
      </c>
      <c r="G75" s="70">
        <v>0.37</v>
      </c>
      <c r="H75" s="69">
        <v>2490000</v>
      </c>
      <c r="I75" s="63"/>
      <c r="J75" s="63"/>
      <c r="K75" s="63"/>
    </row>
    <row r="76" spans="1:11" ht="14.25" thickTop="1" x14ac:dyDescent="0.15">
      <c r="A76" s="63"/>
      <c r="B76" s="63"/>
      <c r="C76" s="64"/>
      <c r="D76" s="63"/>
      <c r="E76" s="63"/>
      <c r="F76" s="63"/>
      <c r="G76" s="63"/>
      <c r="H76" s="63"/>
      <c r="I76" s="63"/>
      <c r="J76" s="63"/>
      <c r="K76" s="63"/>
    </row>
  </sheetData>
  <sheetProtection algorithmName="SHA-512" hashValue="GTPQIY9hQJLGVtiDXwW+CpuE9oo+cb4Dw/Lr5kU/14RZhtPJyZSXxISHJDL/KWrAJOdVlCVstCkcu0yUfOz/Kg==" saltValue="PKPRa+PcLxMjGqDsnLRq7A==" spinCount="100000" sheet="1" objects="1" scenarios="1"/>
  <mergeCells count="4">
    <mergeCell ref="M1:P1"/>
    <mergeCell ref="Q1:T1"/>
    <mergeCell ref="U1:X1"/>
    <mergeCell ref="Y1:AC1"/>
  </mergeCells>
  <phoneticPr fontId="3"/>
  <pageMargins left="0.75" right="0.75" top="1" bottom="1" header="0.51200000000000001" footer="0.51200000000000001"/>
  <pageSetup paperSize="9" scale="48" orientation="landscape" horizontalDpi="360" verticalDpi="360" r:id="rId1"/>
  <headerFooter alignWithMargins="0">
    <oddHeader>&amp;A</oddHeader>
    <oddFooter>-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7:U30"/>
  <sheetViews>
    <sheetView workbookViewId="0">
      <selection activeCell="U21" sqref="U21"/>
    </sheetView>
  </sheetViews>
  <sheetFormatPr defaultRowHeight="13.5" x14ac:dyDescent="0.15"/>
  <cols>
    <col min="1" max="1" width="33.5" customWidth="1"/>
    <col min="2" max="3" width="11.625" customWidth="1"/>
    <col min="4" max="4" width="3.625" customWidth="1"/>
    <col min="5" max="6" width="11.625" customWidth="1"/>
    <col min="7" max="7" width="3.625" customWidth="1"/>
    <col min="8" max="9" width="11.625" customWidth="1"/>
    <col min="10" max="10" width="3.625" customWidth="1"/>
    <col min="11" max="12" width="11.625" customWidth="1"/>
    <col min="13" max="13" width="3.625" customWidth="1"/>
    <col min="14" max="15" width="11.625" customWidth="1"/>
    <col min="16" max="16" width="3.625" customWidth="1"/>
    <col min="17" max="18" width="11.625" customWidth="1"/>
    <col min="19" max="19" width="3.625" customWidth="1"/>
    <col min="20" max="21" width="11.625" customWidth="1"/>
  </cols>
  <sheetData>
    <row r="7" spans="1:21" ht="18" customHeight="1" x14ac:dyDescent="0.15">
      <c r="B7" s="254" t="s">
        <v>6</v>
      </c>
      <c r="C7" s="254"/>
      <c r="E7" s="254" t="s">
        <v>90</v>
      </c>
      <c r="F7" s="254"/>
      <c r="H7" s="254" t="s">
        <v>91</v>
      </c>
      <c r="I7" s="254"/>
      <c r="K7" s="254" t="s">
        <v>92</v>
      </c>
      <c r="L7" s="254"/>
      <c r="N7" s="254" t="s">
        <v>93</v>
      </c>
      <c r="O7" s="254"/>
      <c r="Q7" s="254" t="s">
        <v>94</v>
      </c>
      <c r="R7" s="254"/>
      <c r="T7" s="254" t="s">
        <v>95</v>
      </c>
      <c r="U7" s="254"/>
    </row>
    <row r="8" spans="1:21" ht="17.100000000000001" customHeight="1" x14ac:dyDescent="0.15">
      <c r="A8" s="2" t="s">
        <v>12</v>
      </c>
      <c r="B8" s="3" t="s">
        <v>13</v>
      </c>
      <c r="C8" s="4" t="s">
        <v>14</v>
      </c>
      <c r="D8" s="5"/>
      <c r="E8" s="3" t="s">
        <v>13</v>
      </c>
      <c r="F8" s="4" t="s">
        <v>15</v>
      </c>
      <c r="H8" s="3" t="s">
        <v>13</v>
      </c>
      <c r="I8" s="4" t="s">
        <v>14</v>
      </c>
      <c r="K8" s="3" t="s">
        <v>13</v>
      </c>
      <c r="L8" s="4" t="s">
        <v>14</v>
      </c>
      <c r="N8" s="3" t="s">
        <v>13</v>
      </c>
      <c r="O8" s="4" t="s">
        <v>14</v>
      </c>
      <c r="Q8" s="3" t="s">
        <v>13</v>
      </c>
      <c r="R8" s="4" t="s">
        <v>14</v>
      </c>
      <c r="T8" s="3" t="s">
        <v>13</v>
      </c>
      <c r="U8" s="4" t="s">
        <v>14</v>
      </c>
    </row>
    <row r="9" spans="1:21" ht="17.100000000000001" customHeight="1" x14ac:dyDescent="0.15">
      <c r="A9" s="3" t="s">
        <v>7</v>
      </c>
      <c r="B9" s="81">
        <f>IF(AND(入力!D9&gt;=40,入力!D9&lt;65),入力!E9,0)</f>
        <v>0</v>
      </c>
      <c r="C9" s="9">
        <f>ROUNDDOWN(B9*VLOOKUP(B9,所得換算表!B3:E8,2)-VLOOKUP(B9,所得換算表!B3:E8,3)+VLOOKUP(B9,所得換算表!B3:E8,4)+(ROUNDDOWN(B9/4000,0)*4000)*VLOOKUP((ROUNDDOWN(B9/4000,0)*4000),所得換算表!B9:D12,2)-VLOOKUP((ROUNDDOWN(B9/4000,0)*4000),所得換算表!B9:D12,3),0)</f>
        <v>0</v>
      </c>
      <c r="D9" s="6"/>
      <c r="E9" s="8">
        <f>IF(AND(入力!D10&gt;=40,入力!D10&lt;65),入力!E10,0)</f>
        <v>0</v>
      </c>
      <c r="F9" s="9">
        <f>ROUNDDOWN(E9*VLOOKUP(E9,所得換算表!B3:E8,2)-VLOOKUP(E9,所得換算表!B3:E8,3)+VLOOKUP(E9,所得換算表!B3:E8,4)+(ROUNDDOWN(E9/4000,0)*4000)*VLOOKUP((ROUNDDOWN(E9/4000,0)*4000),所得換算表!B9:D12,2)-VLOOKUP((ROUNDDOWN(E9/4000,0)*4000),所得換算表!B9:D12,3),0)</f>
        <v>0</v>
      </c>
      <c r="H9" s="8">
        <f>IF(AND(入力!D11&gt;=40,入力!D11&lt;65),入力!E11,0)</f>
        <v>0</v>
      </c>
      <c r="I9" s="9">
        <f>ROUNDDOWN(H9*VLOOKUP(H9,所得換算表!B3:E8,2)-VLOOKUP(H9,所得換算表!B3:E8,3)+VLOOKUP(H9,所得換算表!B3:E8,4)+(ROUNDDOWN(H9/4000,0)*4000)*VLOOKUP((ROUNDDOWN(H9/4000,0)*4000),所得換算表!B9:D12,2)-VLOOKUP((ROUNDDOWN(H9/4000,0)*4000),所得換算表!B9:D12,3),0)</f>
        <v>0</v>
      </c>
      <c r="K9" s="8">
        <f>IF(AND(入力!D12&gt;=40,入力!D12&lt;65),入力!E12,0)</f>
        <v>0</v>
      </c>
      <c r="L9" s="9">
        <f>ROUNDDOWN(K9*VLOOKUP(K9,所得換算表!B3:E8,2)-VLOOKUP(K9,所得換算表!B3:E8,3)+VLOOKUP(K9,所得換算表!B3:E8,4)+(ROUNDDOWN(K9/4000,0)*4000)*VLOOKUP((ROUNDDOWN(K9/4000,0)*4000),所得換算表!B9:D12,2)-VLOOKUP((ROUNDDOWN(K9/4000,0)*4000),所得換算表!B9:D12,3),0)</f>
        <v>0</v>
      </c>
      <c r="N9" s="8">
        <f>IF(AND(入力!D13&gt;=40,入力!D13&lt;65),入力!E13,0)</f>
        <v>0</v>
      </c>
      <c r="O9" s="9">
        <f>ROUNDDOWN(N9*VLOOKUP(N9,所得換算表!B3:E8,2)-VLOOKUP(N9,所得換算表!B3:E8,3)+VLOOKUP(N9,所得換算表!B3:E8,4)+(ROUNDDOWN(N9/4000,0)*4000)*VLOOKUP((ROUNDDOWN(N9/4000,0)*4000),所得換算表!B9:D12,2)-VLOOKUP((ROUNDDOWN(N9/4000,0)*4000),所得換算表!B9:D12,3),0)</f>
        <v>0</v>
      </c>
      <c r="Q9" s="8">
        <f>IF(AND(入力!D14&gt;=40,入力!D14&lt;65),入力!E14,0)</f>
        <v>0</v>
      </c>
      <c r="R9" s="9">
        <f>ROUNDDOWN(Q9*VLOOKUP(Q9,所得換算表!B3:E8,2)-VLOOKUP(Q9,所得換算表!B3:E8,3)+VLOOKUP(Q9,所得換算表!B3:E8,4)+(ROUNDDOWN(Q9/4000,0)*4000)*VLOOKUP((ROUNDDOWN(Q9/4000,0)*4000),所得換算表!B9:D12,2)-VLOOKUP((ROUNDDOWN(Q9/4000,0)*4000),所得換算表!B9:D12,3),0)</f>
        <v>0</v>
      </c>
      <c r="T9" s="8">
        <f>IF(AND(入力!D15&gt;=40,入力!D15&lt;65),入力!E15,0)</f>
        <v>0</v>
      </c>
      <c r="U9" s="9">
        <f>ROUNDDOWN(T9*VLOOKUP(T9,所得換算表!B3:E8,2)-VLOOKUP(T9,所得換算表!B3:E8,3)+VLOOKUP(T9,所得換算表!B3:E8,4)+(ROUNDDOWN(T9/4000,0)*4000)*VLOOKUP((ROUNDDOWN(T9/4000,0)*4000),所得換算表!B9:D12,2)-VLOOKUP((ROUNDDOWN(T9/4000,0)*4000),所得換算表!B9:D12,3),0)</f>
        <v>0</v>
      </c>
    </row>
    <row r="10" spans="1:21" ht="17.100000000000001" customHeight="1" x14ac:dyDescent="0.15">
      <c r="A10" s="10" t="s">
        <v>16</v>
      </c>
      <c r="B10" s="11"/>
      <c r="C10" s="80">
        <f>C9-IF(C9+C12&gt;100000,IF(C9&gt;100000,100000,C9)+IF(C12&gt;100000,100000,C12)-100000,0)</f>
        <v>0</v>
      </c>
      <c r="D10" s="6"/>
      <c r="E10" s="11"/>
      <c r="F10" s="9">
        <f>F9-IF(F9+F12&gt;100000,IF(F9&gt;100000,100000,F9)+IF(F12&gt;100000,100000,F12)-100000,0)</f>
        <v>0</v>
      </c>
      <c r="H10" s="11"/>
      <c r="I10" s="9">
        <f>I9-IF(I9+I12&gt;100000,IF(I9&gt;100000,100000,I9)+IF(I12&gt;100000,100000,I12)-100000,0)</f>
        <v>0</v>
      </c>
      <c r="K10" s="11"/>
      <c r="L10" s="9">
        <f>L9-IF(L9+L12&gt;100000,IF(L9&gt;100000,100000,L9)+IF(L12&gt;100000,100000,L12)-100000,0)</f>
        <v>0</v>
      </c>
      <c r="N10" s="11"/>
      <c r="O10" s="9">
        <f>O9-IF(O9+O12&gt;100000,IF(O9&gt;100000,100000,O9)+IF(O12&gt;100000,100000,O12)-100000,0)</f>
        <v>0</v>
      </c>
      <c r="Q10" s="11"/>
      <c r="R10" s="9">
        <f>R9-IF(R9+R12&gt;100000,IF(R9&gt;100000,100000,R9)+IF(R12&gt;100000,100000,R12)-100000,0)</f>
        <v>0</v>
      </c>
      <c r="T10" s="11"/>
      <c r="U10" s="9">
        <f>U9-IF(U9+U12&gt;100000,IF(U9&gt;100000,100000,U9)+IF(U12&gt;100000,100000,U12)-100000,0)</f>
        <v>0</v>
      </c>
    </row>
    <row r="11" spans="1:21" ht="17.100000000000001" customHeight="1" x14ac:dyDescent="0.15">
      <c r="A11" s="10" t="s">
        <v>17</v>
      </c>
      <c r="B11" s="12"/>
      <c r="C11" s="13">
        <f>IF(B11=1,C10*0.7,0)</f>
        <v>0</v>
      </c>
      <c r="D11" s="6"/>
      <c r="E11" s="12"/>
      <c r="F11" s="13">
        <f>IF(E11=1,F10*0.7,0)</f>
        <v>0</v>
      </c>
      <c r="H11" s="12"/>
      <c r="I11" s="13">
        <f>IF(H11=1,I10*0.7,0)</f>
        <v>0</v>
      </c>
      <c r="K11" s="12"/>
      <c r="L11" s="13">
        <f>IF(K11=1,L10*0.7,0)</f>
        <v>0</v>
      </c>
      <c r="N11" s="12"/>
      <c r="O11" s="13">
        <f>IF(N11=1,O10*0.7,0)</f>
        <v>0</v>
      </c>
      <c r="Q11" s="12"/>
      <c r="R11" s="13">
        <f>IF(Q11=1,R10*0.7,0)</f>
        <v>0</v>
      </c>
      <c r="T11" s="12"/>
      <c r="U11" s="13">
        <f>IF(T11=1,U10*0.7,0)</f>
        <v>0</v>
      </c>
    </row>
    <row r="12" spans="1:21" ht="17.100000000000001" customHeight="1" x14ac:dyDescent="0.15">
      <c r="A12" s="3" t="s">
        <v>18</v>
      </c>
      <c r="B12" s="8">
        <f>IF(AND(入力!D9&gt;=40,入力!D9&lt;65),入力!F9,0)</f>
        <v>0</v>
      </c>
      <c r="C12" s="9">
        <f>ROUNDDOWN(B12*VLOOKUP(B12,所得換算表!B20:D25,2)-VLOOKUP(B12,所得換算表!B20:D25,3),0)</f>
        <v>0</v>
      </c>
      <c r="D12" s="6"/>
      <c r="E12" s="8">
        <f>IF(AND(入力!D10&gt;=40,入力!D10&lt;65),入力!F10,0)</f>
        <v>0</v>
      </c>
      <c r="F12" s="9">
        <f>ROUNDDOWN(E12*VLOOKUP(E12,所得換算表!B20:D25,2)-VLOOKUP(E12,所得換算表!B20:D25,3),0)</f>
        <v>0</v>
      </c>
      <c r="H12" s="8">
        <f>IF(AND(入力!D11&gt;=40,入力!D11&lt;65),入力!F11,0)</f>
        <v>0</v>
      </c>
      <c r="I12" s="9">
        <f>ROUNDDOWN(H12*VLOOKUP(H12,所得換算表!B20:D25,2)-VLOOKUP(H12,所得換算表!B20:D25,3),0)</f>
        <v>0</v>
      </c>
      <c r="K12" s="8">
        <f>IF(AND(入力!D12&gt;=40,入力!D12&lt;65),入力!F12,0)</f>
        <v>0</v>
      </c>
      <c r="L12" s="9">
        <f>ROUNDDOWN(K12*VLOOKUP(K12,所得換算表!B20:D25,2)-VLOOKUP(K12,所得換算表!B20:D25,3),0)</f>
        <v>0</v>
      </c>
      <c r="N12" s="8">
        <f>IF(AND(入力!D13&gt;=40,入力!D13&lt;65),入力!F13,0)</f>
        <v>0</v>
      </c>
      <c r="O12" s="9">
        <f>ROUNDDOWN(N12*VLOOKUP(N12,所得換算表!B20:D25,2)-VLOOKUP(N12,所得換算表!B20:D25,3),0)</f>
        <v>0</v>
      </c>
      <c r="Q12" s="8">
        <f>IF(AND(入力!D14&gt;=40,入力!D14&lt;65),入力!F14,0)</f>
        <v>0</v>
      </c>
      <c r="R12" s="9">
        <f>ROUNDDOWN(Q12*VLOOKUP(Q12,所得換算表!B20:D25,2)-VLOOKUP(Q12,所得換算表!B20:D25,3),0)</f>
        <v>0</v>
      </c>
      <c r="T12" s="8">
        <f>IF(AND(入力!D15&gt;=40,入力!D15&lt;65),入力!F15,0)</f>
        <v>0</v>
      </c>
      <c r="U12" s="9">
        <f>ROUNDDOWN(T12*VLOOKUP(T12,所得換算表!B20:D25,2)-VLOOKUP(T12,所得換算表!B20:D25,3),0)</f>
        <v>0</v>
      </c>
    </row>
    <row r="13" spans="1:21" ht="17.100000000000001" customHeight="1" x14ac:dyDescent="0.15">
      <c r="A13" s="1" t="s">
        <v>19</v>
      </c>
      <c r="B13" s="14" t="s">
        <v>20</v>
      </c>
      <c r="C13" s="8">
        <f>IF(AND(入力!D9&gt;=40,入力!D9&lt;65),入力!G9,0)</f>
        <v>0</v>
      </c>
      <c r="D13" s="6"/>
      <c r="E13" s="14" t="s">
        <v>20</v>
      </c>
      <c r="F13" s="8">
        <f>IF(AND(入力!D10&gt;=40,入力!D10&lt;65),入力!G10,0)</f>
        <v>0</v>
      </c>
      <c r="H13" s="14" t="s">
        <v>20</v>
      </c>
      <c r="I13" s="8">
        <f>IF(AND(入力!D11&gt;=40,入力!D11&lt;65),入力!G11,0)</f>
        <v>0</v>
      </c>
      <c r="K13" s="14" t="s">
        <v>20</v>
      </c>
      <c r="L13" s="8">
        <f>IF(AND(入力!D12&gt;=40,入力!D12&lt;65),入力!G12,0)</f>
        <v>0</v>
      </c>
      <c r="N13" s="14" t="s">
        <v>20</v>
      </c>
      <c r="O13" s="8">
        <f>IF(AND(入力!D13&gt;=40,入力!D13&lt;65),入力!G13,0)</f>
        <v>0</v>
      </c>
      <c r="Q13" s="14" t="s">
        <v>20</v>
      </c>
      <c r="R13" s="8">
        <f>IF(AND(入力!D14&gt;=40,入力!D14&lt;65),入力!G14,0)</f>
        <v>0</v>
      </c>
      <c r="T13" s="14" t="s">
        <v>20</v>
      </c>
      <c r="U13" s="8">
        <f>IF(AND(入力!D15&gt;=40,入力!D15&lt;65),入力!G15,0)</f>
        <v>0</v>
      </c>
    </row>
    <row r="14" spans="1:21" ht="17.100000000000001" customHeight="1" x14ac:dyDescent="0.15">
      <c r="A14" s="255"/>
      <c r="B14" s="15" t="s">
        <v>21</v>
      </c>
      <c r="C14" s="9">
        <f>ROUNDDOWN(C10-C11+C12+C13,0)</f>
        <v>0</v>
      </c>
      <c r="D14" s="6"/>
      <c r="E14" s="15" t="s">
        <v>21</v>
      </c>
      <c r="F14" s="9">
        <f>ROUNDDOWN(F10-F11+F12+F13,0)</f>
        <v>0</v>
      </c>
      <c r="H14" s="15" t="s">
        <v>21</v>
      </c>
      <c r="I14" s="9">
        <f>ROUNDDOWN(I10-I11+I12+I13,0)</f>
        <v>0</v>
      </c>
      <c r="K14" s="15" t="s">
        <v>21</v>
      </c>
      <c r="L14" s="9">
        <f>ROUNDDOWN(L10-L11+L12+L13,0)</f>
        <v>0</v>
      </c>
      <c r="N14" s="15" t="s">
        <v>21</v>
      </c>
      <c r="O14" s="9">
        <f>ROUNDDOWN(O10-O11+O12+O13,0)</f>
        <v>0</v>
      </c>
      <c r="Q14" s="15" t="s">
        <v>21</v>
      </c>
      <c r="R14" s="9">
        <f>ROUNDDOWN(R10-R11+R12+R13,0)</f>
        <v>0</v>
      </c>
      <c r="T14" s="15" t="s">
        <v>21</v>
      </c>
      <c r="U14" s="9">
        <f>ROUNDDOWN(U10-U11+U12+U13,0)</f>
        <v>0</v>
      </c>
    </row>
    <row r="15" spans="1:21" ht="17.100000000000001" customHeight="1" x14ac:dyDescent="0.15">
      <c r="A15" s="256"/>
      <c r="B15" s="15" t="s">
        <v>22</v>
      </c>
      <c r="C15" s="9">
        <v>430000</v>
      </c>
      <c r="D15" s="6"/>
      <c r="E15" s="15" t="s">
        <v>22</v>
      </c>
      <c r="F15" s="9">
        <v>430000</v>
      </c>
      <c r="H15" s="15" t="s">
        <v>22</v>
      </c>
      <c r="I15" s="9">
        <v>430000</v>
      </c>
      <c r="K15" s="15" t="s">
        <v>22</v>
      </c>
      <c r="L15" s="9">
        <v>430000</v>
      </c>
      <c r="N15" s="15" t="s">
        <v>22</v>
      </c>
      <c r="O15" s="9">
        <v>430000</v>
      </c>
      <c r="Q15" s="15" t="s">
        <v>22</v>
      </c>
      <c r="R15" s="9">
        <v>430000</v>
      </c>
      <c r="T15" s="15" t="s">
        <v>22</v>
      </c>
      <c r="U15" s="9">
        <v>430000</v>
      </c>
    </row>
    <row r="16" spans="1:21" ht="17.100000000000001" customHeight="1" thickBot="1" x14ac:dyDescent="0.2">
      <c r="A16" s="256"/>
      <c r="B16" s="16" t="s">
        <v>23</v>
      </c>
      <c r="C16" s="17">
        <f>IF(C14-C15&gt;0,C14-C15,0)</f>
        <v>0</v>
      </c>
      <c r="D16" s="6"/>
      <c r="E16" s="15" t="s">
        <v>23</v>
      </c>
      <c r="F16" s="9">
        <f>IF(F14-F15&gt;0,F14-F15,0)</f>
        <v>0</v>
      </c>
      <c r="H16" s="16" t="s">
        <v>23</v>
      </c>
      <c r="I16" s="17">
        <f>IF(I14-I15&gt;0,I14-I15,0)</f>
        <v>0</v>
      </c>
      <c r="K16" s="16" t="s">
        <v>23</v>
      </c>
      <c r="L16" s="17">
        <f>IF(L14-L15&gt;0,L14-L15,0)</f>
        <v>0</v>
      </c>
      <c r="N16" s="16" t="s">
        <v>23</v>
      </c>
      <c r="O16" s="17">
        <f>IF(O14-O15&gt;0,O14-O15,0)</f>
        <v>0</v>
      </c>
      <c r="Q16" s="16" t="s">
        <v>23</v>
      </c>
      <c r="R16" s="17">
        <f>IF(R14-R15&gt;0,R14-R15,0)</f>
        <v>0</v>
      </c>
      <c r="T16" s="16" t="s">
        <v>23</v>
      </c>
      <c r="U16" s="17">
        <f>IF(U14-U15&gt;0,U14-U15,0)</f>
        <v>0</v>
      </c>
    </row>
    <row r="17" spans="1:21" ht="17.100000000000001" customHeight="1" thickBot="1" x14ac:dyDescent="0.2">
      <c r="A17" s="18" t="s">
        <v>24</v>
      </c>
      <c r="B17" s="252">
        <f>C16+F16+I16+L16+O16+R16+U16</f>
        <v>0</v>
      </c>
      <c r="C17" s="253"/>
      <c r="D17" s="19"/>
      <c r="E17" s="20"/>
      <c r="F17" s="21"/>
      <c r="H17" s="252"/>
      <c r="I17" s="253"/>
      <c r="K17" s="252"/>
      <c r="L17" s="253"/>
      <c r="N17" s="252"/>
      <c r="O17" s="253"/>
      <c r="Q17" s="252"/>
      <c r="R17" s="253"/>
      <c r="T17" s="252"/>
      <c r="U17" s="253"/>
    </row>
    <row r="18" spans="1:21" ht="13.5" customHeight="1" x14ac:dyDescent="0.15">
      <c r="A18" s="128"/>
      <c r="B18" s="129"/>
      <c r="C18" s="129"/>
      <c r="D18" s="6"/>
      <c r="E18" s="22"/>
      <c r="F18" s="22"/>
      <c r="H18" s="129"/>
      <c r="I18" s="129"/>
      <c r="K18" s="129"/>
      <c r="L18" s="129"/>
      <c r="N18" s="129"/>
      <c r="O18" s="129"/>
      <c r="Q18" s="129"/>
      <c r="R18" s="129"/>
      <c r="T18" s="129"/>
      <c r="U18" s="129"/>
    </row>
    <row r="19" spans="1:21" ht="17.100000000000001" customHeight="1" x14ac:dyDescent="0.15">
      <c r="A19" s="2" t="s">
        <v>25</v>
      </c>
      <c r="B19" s="3" t="s">
        <v>13</v>
      </c>
      <c r="C19" s="23" t="s">
        <v>26</v>
      </c>
      <c r="D19" s="5"/>
      <c r="E19" s="3" t="s">
        <v>13</v>
      </c>
      <c r="F19" s="23" t="s">
        <v>27</v>
      </c>
      <c r="H19" s="3" t="s">
        <v>13</v>
      </c>
      <c r="I19" s="23" t="s">
        <v>26</v>
      </c>
      <c r="K19" s="3" t="s">
        <v>13</v>
      </c>
      <c r="L19" s="23" t="s">
        <v>26</v>
      </c>
      <c r="N19" s="3" t="s">
        <v>13</v>
      </c>
      <c r="O19" s="23" t="s">
        <v>26</v>
      </c>
      <c r="Q19" s="3" t="s">
        <v>13</v>
      </c>
      <c r="R19" s="23" t="s">
        <v>26</v>
      </c>
      <c r="T19" s="3" t="s">
        <v>13</v>
      </c>
      <c r="U19" s="23" t="s">
        <v>26</v>
      </c>
    </row>
    <row r="20" spans="1:21" ht="17.100000000000001" customHeight="1" x14ac:dyDescent="0.15">
      <c r="A20" s="3" t="s">
        <v>7</v>
      </c>
      <c r="B20" s="8">
        <f>IF(AND(入力!D9&gt;=40,入力!D9&lt;65),0,入力!E9)</f>
        <v>0</v>
      </c>
      <c r="C20" s="9">
        <f>ROUNDDOWN(B20*VLOOKUP(B20,所得換算表!B3:E8,2)-VLOOKUP(B20,所得換算表!B3:E8,3)+VLOOKUP(B20,所得換算表!B3:E8,4)+(ROUNDDOWN(B20/4000,0)*4000)*VLOOKUP((ROUNDDOWN(B20/4000,0)*4000),所得換算表!B9:D12,2)-VLOOKUP((ROUNDDOWN(B20/4000,0)*4000),所得換算表!B9:D12,3),0)</f>
        <v>0</v>
      </c>
      <c r="D20" s="6"/>
      <c r="E20" s="8">
        <f>IF(AND(入力!D10&gt;=40,入力!D10&lt;65),0,入力!E10)</f>
        <v>0</v>
      </c>
      <c r="F20" s="9">
        <f>ROUNDDOWN(E20*VLOOKUP(E20,所得換算表!B3:E8,2)-VLOOKUP(E20,所得換算表!B3:E8,3)+VLOOKUP(E20,所得換算表!B3:E8,4)+(ROUNDDOWN(E20/4000,0)*4000)*VLOOKUP((ROUNDDOWN(E20/4000,0)*4000),所得換算表!B9:D12,2)-VLOOKUP((ROUNDDOWN(E20/4000,0)*4000),所得換算表!B9:D12,3),0)</f>
        <v>0</v>
      </c>
      <c r="H20" s="8">
        <f>IF(AND(入力!D11&gt;=40,入力!D11&lt;65),0,入力!E11)</f>
        <v>0</v>
      </c>
      <c r="I20" s="9">
        <f>ROUNDDOWN(H20*VLOOKUP(H20,所得換算表!B3:E8,2)-VLOOKUP(H20,所得換算表!B3:E8,3)+VLOOKUP(H20,所得換算表!B3:E8,4)+(ROUNDDOWN(H20/4000,0)*4000)*VLOOKUP((ROUNDDOWN(H20/4000,0)*4000),所得換算表!B9:D12,2)-VLOOKUP((ROUNDDOWN(H20/4000,0)*4000),所得換算表!B9:D12,3),0)</f>
        <v>0</v>
      </c>
      <c r="K20" s="8">
        <f>IF(AND(入力!D12&gt;=40,入力!D12&lt;65),0,入力!E12)</f>
        <v>0</v>
      </c>
      <c r="L20" s="9">
        <f>ROUNDDOWN(K20*VLOOKUP(K20,所得換算表!B3:E8,2)-VLOOKUP(K20,所得換算表!B3:E8,3)+VLOOKUP(K20,所得換算表!B3:E8,4)+(ROUNDDOWN(K20/4000,0)*4000)*VLOOKUP((ROUNDDOWN(K20/4000,0)*4000),所得換算表!B9:D12,2)-VLOOKUP((ROUNDDOWN(K20/4000,0)*4000),所得換算表!B9:D12,3),0)</f>
        <v>0</v>
      </c>
      <c r="N20" s="8">
        <f>IF(AND(入力!D13&gt;=40,入力!D13&lt;65),0,入力!E13)</f>
        <v>0</v>
      </c>
      <c r="O20" s="9">
        <f>ROUNDDOWN(N20*VLOOKUP(N20,所得換算表!B3:E8,2)-VLOOKUP(N20,所得換算表!B3:E8,3)+VLOOKUP(N20,所得換算表!B3:E8,4)+(ROUNDDOWN(N20/4000,0)*4000)*VLOOKUP((ROUNDDOWN(N20/4000,0)*4000),所得換算表!B9:D12,2)-VLOOKUP((ROUNDDOWN(N20/4000,0)*4000),所得換算表!B9:D12,3),0)</f>
        <v>0</v>
      </c>
      <c r="Q20" s="8">
        <f>IF(AND(入力!D14&gt;=40,入力!D14&lt;65),0,入力!E14)</f>
        <v>0</v>
      </c>
      <c r="R20" s="9">
        <f>ROUNDDOWN(Q20*VLOOKUP(Q20,所得換算表!B3:E8,2)-VLOOKUP(Q20,所得換算表!B3:E8,3)+VLOOKUP(Q20,所得換算表!B3:E8,4)+(ROUNDDOWN(Q20/4000,0)*4000)*VLOOKUP((ROUNDDOWN(Q20/4000,0)*4000),所得換算表!B9:D12,2)-VLOOKUP((ROUNDDOWN(Q20/4000,0)*4000),所得換算表!B9:D12,3),0)</f>
        <v>0</v>
      </c>
      <c r="T20" s="8">
        <f>IF(AND(入力!D15&gt;=40,入力!D15&lt;65),0,入力!E15)</f>
        <v>0</v>
      </c>
      <c r="U20" s="9">
        <f>ROUNDDOWN(T20*VLOOKUP(T20,所得換算表!B3:E8,2)-VLOOKUP(T20,所得換算表!B3:E8,3)+VLOOKUP(T20,所得換算表!B3:E8,4)+(ROUNDDOWN(T20/4000,0)*4000)*VLOOKUP((ROUNDDOWN(T20/4000,0)*4000),所得換算表!B9:D12,2)-VLOOKUP((ROUNDDOWN(T20/4000,0)*4000),所得換算表!B9:D12,3),0)</f>
        <v>0</v>
      </c>
    </row>
    <row r="21" spans="1:21" ht="17.100000000000001" customHeight="1" x14ac:dyDescent="0.15">
      <c r="A21" s="10" t="s">
        <v>16</v>
      </c>
      <c r="B21" s="11"/>
      <c r="C21" s="9">
        <f>C20-IF(C20+C23&gt;100000,IF(C20&gt;100000,100000,C20)+IF(C23&gt;100000,100000,C23)-100000,0)</f>
        <v>0</v>
      </c>
      <c r="D21" s="6"/>
      <c r="E21" s="11"/>
      <c r="F21" s="9">
        <f>F20-IF(F20+F23&gt;100000,IF(F20&gt;100000,100000,F20)+IF(F23&gt;100000,100000,F23)-100000,0)</f>
        <v>0</v>
      </c>
      <c r="H21" s="11"/>
      <c r="I21" s="9">
        <f>I20-IF(I20+I23&gt;100000,IF(I20&gt;100000,100000,I20)+IF(I23&gt;100000,100000,I23)-100000,0)</f>
        <v>0</v>
      </c>
      <c r="K21" s="11"/>
      <c r="L21" s="9">
        <f>L20-IF(L20+L23&gt;100000,IF(L20&gt;100000,100000,L20)+IF(L23&gt;100000,100000,L23)-100000,0)</f>
        <v>0</v>
      </c>
      <c r="N21" s="11"/>
      <c r="O21" s="9">
        <f>O20-IF(O20+O23&gt;100000,IF(O20&gt;100000,100000,O20)+IF(O23&gt;100000,100000,O23)-100000,0)</f>
        <v>0</v>
      </c>
      <c r="Q21" s="11"/>
      <c r="R21" s="9">
        <f>R20-IF(R20+R23&gt;100000,IF(R20&gt;100000,100000,R20)+IF(R23&gt;100000,100000,R23)-100000,0)</f>
        <v>0</v>
      </c>
      <c r="T21" s="11"/>
      <c r="U21" s="9">
        <f>U20-IF(U20+U23&gt;100000,IF(U20&gt;100000,100000,U20)+IF(U23&gt;100000,100000,U23)-100000,0)</f>
        <v>0</v>
      </c>
    </row>
    <row r="22" spans="1:21" ht="17.100000000000001" customHeight="1" x14ac:dyDescent="0.15">
      <c r="A22" s="10" t="s">
        <v>17</v>
      </c>
      <c r="B22" s="12"/>
      <c r="C22" s="13">
        <f>IF(B22=1,C21*0.7,0)</f>
        <v>0</v>
      </c>
      <c r="D22" s="6"/>
      <c r="E22" s="12"/>
      <c r="F22" s="13">
        <f>IF(E22=1,F21*0.7,0)</f>
        <v>0</v>
      </c>
      <c r="H22" s="12"/>
      <c r="I22" s="13">
        <f>IF(H22=1,I21*0.7,0)</f>
        <v>0</v>
      </c>
      <c r="K22" s="12"/>
      <c r="L22" s="13">
        <f>IF(K22=1,L21*0.7,0)</f>
        <v>0</v>
      </c>
      <c r="N22" s="12"/>
      <c r="O22" s="13">
        <f>IF(N22=1,O21*0.7,0)</f>
        <v>0</v>
      </c>
      <c r="Q22" s="12"/>
      <c r="R22" s="13">
        <f>IF(Q22=1,R21*0.7,0)</f>
        <v>0</v>
      </c>
      <c r="T22" s="12"/>
      <c r="U22" s="13">
        <f>IF(T22=1,U21*0.7,0)</f>
        <v>0</v>
      </c>
    </row>
    <row r="23" spans="1:21" ht="17.100000000000001" customHeight="1" x14ac:dyDescent="0.15">
      <c r="A23" s="3" t="s">
        <v>28</v>
      </c>
      <c r="B23" s="8">
        <f>IF(AND(入力!D9&gt;=40,入力!D9&lt;65),0,入力!F9)</f>
        <v>0</v>
      </c>
      <c r="C23" s="9">
        <f>ROUNDDOWN(B23*VLOOKUP(B23,所得換算表!B27:D32,2)-VLOOKUP(B23,所得換算表!B27:D32,3),0)</f>
        <v>0</v>
      </c>
      <c r="D23" s="6"/>
      <c r="E23" s="8">
        <f>IF(AND(入力!D10&gt;=40,入力!D10&lt;65),0,入力!F10)</f>
        <v>0</v>
      </c>
      <c r="F23" s="9">
        <f>ROUNDDOWN(E23*VLOOKUP(E23,所得換算表!B27:D32,2)-VLOOKUP(E23,所得換算表!B27:D32,3),0)</f>
        <v>0</v>
      </c>
      <c r="H23" s="8">
        <f>IF(AND(入力!D11&gt;=40,入力!D11&lt;65),0,入力!F11)</f>
        <v>0</v>
      </c>
      <c r="I23" s="9">
        <f>ROUNDDOWN(H23*VLOOKUP(H23,所得換算表!B27:D32,2)-VLOOKUP(H23,所得換算表!B27:D32,3),0)</f>
        <v>0</v>
      </c>
      <c r="K23" s="8">
        <f>IF(AND(入力!D12&gt;=40,入力!D12&lt;65),0,入力!F12)</f>
        <v>0</v>
      </c>
      <c r="L23" s="9">
        <f>ROUNDDOWN(K23*VLOOKUP(K23,所得換算表!B27:D32,2)-VLOOKUP(K23,所得換算表!B27:D32,3),0)</f>
        <v>0</v>
      </c>
      <c r="N23" s="8">
        <f>IF(AND(入力!D13&gt;=40,入力!D13&lt;65),0,入力!F13)</f>
        <v>0</v>
      </c>
      <c r="O23" s="9">
        <f>ROUNDDOWN(N23*VLOOKUP(N23,所得換算表!B27:D32,2)-VLOOKUP(N23,所得換算表!B27:D32,3),0)</f>
        <v>0</v>
      </c>
      <c r="Q23" s="8">
        <f>IF(AND(入力!D14&gt;=40,入力!D14&lt;65),0,入力!F14)</f>
        <v>0</v>
      </c>
      <c r="R23" s="9">
        <f>ROUNDDOWN(Q23*VLOOKUP(Q23,所得換算表!B27:D32,2)-VLOOKUP(Q23,所得換算表!B27:D32,3),0)</f>
        <v>0</v>
      </c>
      <c r="T23" s="8">
        <f>IF(AND(入力!D15&gt;=40,入力!D15&lt;65),0,入力!F15)</f>
        <v>0</v>
      </c>
      <c r="U23" s="9">
        <f>ROUNDDOWN(T23*VLOOKUP(T23,所得換算表!B27:D32,2)-VLOOKUP(T23,所得換算表!B27:D32,3),0)</f>
        <v>0</v>
      </c>
    </row>
    <row r="24" spans="1:21" ht="17.100000000000001" customHeight="1" x14ac:dyDescent="0.15">
      <c r="A24" s="1" t="s">
        <v>19</v>
      </c>
      <c r="B24" s="14" t="s">
        <v>20</v>
      </c>
      <c r="C24" s="8">
        <f>IF(AND(入力!D9&gt;=40,入力!D9&lt;65),0,入力!G9)</f>
        <v>0</v>
      </c>
      <c r="D24" s="6"/>
      <c r="E24" s="14" t="s">
        <v>20</v>
      </c>
      <c r="F24" s="8">
        <f>IF(AND(入力!D10&gt;=40,入力!D10&lt;65),0,入力!G10)</f>
        <v>0</v>
      </c>
      <c r="H24" s="14" t="s">
        <v>20</v>
      </c>
      <c r="I24" s="8">
        <f>IF(AND(入力!D11&gt;=40,入力!D11&lt;65),0,入力!G11)</f>
        <v>0</v>
      </c>
      <c r="K24" s="14" t="s">
        <v>20</v>
      </c>
      <c r="L24" s="8">
        <f>IF(AND(入力!D12&gt;=40,入力!D12&lt;65),0,入力!G12)</f>
        <v>0</v>
      </c>
      <c r="N24" s="14" t="s">
        <v>20</v>
      </c>
      <c r="O24" s="8">
        <f>IF(AND(入力!D13&gt;=40,入力!D13&lt;65),0,入力!G13)</f>
        <v>0</v>
      </c>
      <c r="Q24" s="14" t="s">
        <v>20</v>
      </c>
      <c r="R24" s="8">
        <f>IF(AND(入力!D14&gt;=40,入力!D14&lt;65),0,入力!G14)</f>
        <v>0</v>
      </c>
      <c r="T24" s="14" t="s">
        <v>20</v>
      </c>
      <c r="U24" s="8">
        <f>IF(AND(入力!D15&gt;=40,入力!D15&lt;65),0,入力!G15)</f>
        <v>0</v>
      </c>
    </row>
    <row r="25" spans="1:21" ht="17.100000000000001" customHeight="1" x14ac:dyDescent="0.15">
      <c r="A25" s="255"/>
      <c r="B25" s="15" t="s">
        <v>21</v>
      </c>
      <c r="C25" s="9">
        <f>ROUNDDOWN(C21-C22+C23+C24,0)</f>
        <v>0</v>
      </c>
      <c r="D25" s="6"/>
      <c r="E25" s="15" t="s">
        <v>21</v>
      </c>
      <c r="F25" s="9">
        <f>ROUNDDOWN(F21-F22+F23+F24,0)</f>
        <v>0</v>
      </c>
      <c r="H25" s="15" t="s">
        <v>21</v>
      </c>
      <c r="I25" s="9">
        <f>ROUNDDOWN(I21-I22+I23+I24,0)</f>
        <v>0</v>
      </c>
      <c r="K25" s="15" t="s">
        <v>21</v>
      </c>
      <c r="L25" s="9">
        <f>ROUNDDOWN(L21-L22+L23+L24,0)</f>
        <v>0</v>
      </c>
      <c r="N25" s="15" t="s">
        <v>21</v>
      </c>
      <c r="O25" s="9">
        <f>ROUNDDOWN(O21-O22+O23+O24,0)</f>
        <v>0</v>
      </c>
      <c r="Q25" s="15" t="s">
        <v>21</v>
      </c>
      <c r="R25" s="9">
        <f>ROUNDDOWN(R21-R22+R23+R24,0)</f>
        <v>0</v>
      </c>
      <c r="T25" s="15" t="s">
        <v>21</v>
      </c>
      <c r="U25" s="9">
        <f>ROUNDDOWN(U21-U22+U23+U24,0)</f>
        <v>0</v>
      </c>
    </row>
    <row r="26" spans="1:21" ht="17.100000000000001" customHeight="1" x14ac:dyDescent="0.15">
      <c r="A26" s="256"/>
      <c r="B26" s="15" t="s">
        <v>22</v>
      </c>
      <c r="C26" s="9">
        <v>430000</v>
      </c>
      <c r="D26" s="6"/>
      <c r="E26" s="15" t="s">
        <v>22</v>
      </c>
      <c r="F26" s="9">
        <v>430000</v>
      </c>
      <c r="H26" s="15" t="s">
        <v>22</v>
      </c>
      <c r="I26" s="9">
        <v>430000</v>
      </c>
      <c r="K26" s="15" t="s">
        <v>22</v>
      </c>
      <c r="L26" s="9">
        <v>430000</v>
      </c>
      <c r="N26" s="15" t="s">
        <v>22</v>
      </c>
      <c r="O26" s="9">
        <v>430000</v>
      </c>
      <c r="Q26" s="15" t="s">
        <v>22</v>
      </c>
      <c r="R26" s="9">
        <v>430000</v>
      </c>
      <c r="T26" s="15" t="s">
        <v>22</v>
      </c>
      <c r="U26" s="9">
        <v>430000</v>
      </c>
    </row>
    <row r="27" spans="1:21" ht="17.100000000000001" customHeight="1" thickBot="1" x14ac:dyDescent="0.2">
      <c r="A27" s="256"/>
      <c r="B27" s="16" t="s">
        <v>23</v>
      </c>
      <c r="C27" s="17">
        <f>IF(C25-C26&gt;0,C25-C26,0)</f>
        <v>0</v>
      </c>
      <c r="D27" s="6"/>
      <c r="E27" s="15" t="s">
        <v>23</v>
      </c>
      <c r="F27" s="9">
        <f>IF(F25-F26&gt;0,F25-F26,0)</f>
        <v>0</v>
      </c>
      <c r="H27" s="16" t="s">
        <v>23</v>
      </c>
      <c r="I27" s="17">
        <f>IF(I25-I26&gt;0,I25-I26,0)</f>
        <v>0</v>
      </c>
      <c r="K27" s="16" t="s">
        <v>23</v>
      </c>
      <c r="L27" s="17">
        <f>IF(L25-L26&gt;0,L25-L26,0)</f>
        <v>0</v>
      </c>
      <c r="N27" s="16" t="s">
        <v>23</v>
      </c>
      <c r="O27" s="17">
        <f>IF(O25-O26&gt;0,O25-O26,0)</f>
        <v>0</v>
      </c>
      <c r="Q27" s="16" t="s">
        <v>23</v>
      </c>
      <c r="R27" s="17">
        <f>IF(R25-R26&gt;0,R25-R26,0)</f>
        <v>0</v>
      </c>
      <c r="T27" s="16" t="s">
        <v>23</v>
      </c>
      <c r="U27" s="17">
        <f>IF(U25-U26&gt;0,U25-U26,0)</f>
        <v>0</v>
      </c>
    </row>
    <row r="28" spans="1:21" ht="17.100000000000001" customHeight="1" thickBot="1" x14ac:dyDescent="0.2">
      <c r="A28" s="25" t="s">
        <v>29</v>
      </c>
      <c r="B28" s="252">
        <f>B17+C27+F27+I27+L27+O27+R27+U27</f>
        <v>0</v>
      </c>
      <c r="C28" s="253"/>
      <c r="D28" s="26"/>
      <c r="E28" s="27"/>
      <c r="F28" s="28"/>
      <c r="H28" s="252"/>
      <c r="I28" s="253"/>
      <c r="K28" s="252"/>
      <c r="L28" s="253"/>
      <c r="N28" s="252"/>
      <c r="O28" s="253"/>
      <c r="Q28" s="252"/>
      <c r="R28" s="253"/>
      <c r="T28" s="252"/>
      <c r="U28" s="253"/>
    </row>
    <row r="29" spans="1:21" ht="13.5" customHeight="1" x14ac:dyDescent="0.15"/>
    <row r="30" spans="1:21" x14ac:dyDescent="0.15">
      <c r="A30" s="24"/>
      <c r="B30" s="7"/>
      <c r="C30" s="7"/>
    </row>
  </sheetData>
  <sheetProtection algorithmName="SHA-512" hashValue="zgG+JRV0KIFyCsh3q7qYzXgFf5Wtwg6ZBjcaquuuNx9HQhsACYOE5d5TygusQ9C62VqF4OqAbRsqpd6UBnBP5A==" saltValue="rHsmVedy6cErc2vtGQa79g==" spinCount="100000" sheet="1" objects="1" scenarios="1"/>
  <mergeCells count="21">
    <mergeCell ref="A14:A16"/>
    <mergeCell ref="B17:C17"/>
    <mergeCell ref="A25:A27"/>
    <mergeCell ref="B28:C28"/>
    <mergeCell ref="H17:I17"/>
    <mergeCell ref="H28:I28"/>
    <mergeCell ref="T17:U17"/>
    <mergeCell ref="T28:U28"/>
    <mergeCell ref="B7:C7"/>
    <mergeCell ref="E7:F7"/>
    <mergeCell ref="H7:I7"/>
    <mergeCell ref="K7:L7"/>
    <mergeCell ref="N7:O7"/>
    <mergeCell ref="Q7:R7"/>
    <mergeCell ref="T7:U7"/>
    <mergeCell ref="K17:L17"/>
    <mergeCell ref="K28:L28"/>
    <mergeCell ref="N17:O17"/>
    <mergeCell ref="N28:O28"/>
    <mergeCell ref="Q17:R17"/>
    <mergeCell ref="Q28:R28"/>
  </mergeCells>
  <phoneticPr fontId="3"/>
  <pageMargins left="0.7" right="0.7" top="0.75" bottom="0.75" header="0.3" footer="0.3"/>
  <legacy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入力</vt:lpstr>
      <vt:lpstr>国保税試算</vt:lpstr>
      <vt:lpstr>所得換算表</vt:lpstr>
      <vt:lpstr>計算</vt:lpstr>
      <vt:lpstr>国保税試算!Print_Area</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2022-08-23T05:56:57Z</cp:lastPrinted>
  <dcterms:created xsi:type="dcterms:W3CDTF">2021-11-01T01:56:22Z</dcterms:created>
  <dcterms:modified xsi:type="dcterms:W3CDTF">2026-05-11T05:01:13Z</dcterms:modified>
</cp:coreProperties>
</file>